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60" windowWidth="14355" windowHeight="4380" activeTab="2"/>
  </bookViews>
  <sheets>
    <sheet name="PM" sheetId="1" r:id="rId1"/>
    <sheet name="scoring" sheetId="4" r:id="rId2"/>
    <sheet name="weighting" sheetId="10" r:id="rId3"/>
    <sheet name="sensitivity analysis (1)" sheetId="11" r:id="rId4"/>
    <sheet name="sensitivity analysis (2)" sheetId="13" r:id="rId5"/>
    <sheet name="Cost est pine" sheetId="14" r:id="rId6"/>
  </sheets>
  <calcPr calcId="145621"/>
</workbook>
</file>

<file path=xl/calcChain.xml><?xml version="1.0" encoding="utf-8"?>
<calcChain xmlns="http://schemas.openxmlformats.org/spreadsheetml/2006/main">
  <c r="E15" i="1" l="1"/>
  <c r="E14" i="1"/>
  <c r="K7" i="14" l="1"/>
  <c r="J7" i="14"/>
  <c r="I7" i="14"/>
  <c r="D15" i="13"/>
  <c r="D14" i="13"/>
  <c r="D15" i="11"/>
  <c r="D14" i="11"/>
  <c r="D15" i="10"/>
  <c r="D14" i="10"/>
  <c r="D15" i="4"/>
  <c r="D14" i="4"/>
  <c r="L15" i="4"/>
  <c r="L14" i="4"/>
  <c r="I15" i="4"/>
  <c r="I14" i="4"/>
  <c r="H14" i="4"/>
  <c r="H15" i="4"/>
  <c r="K19" i="13" l="1"/>
  <c r="I19" i="13"/>
  <c r="M17" i="13"/>
  <c r="D7" i="13"/>
  <c r="B7" i="13"/>
  <c r="D6" i="13"/>
  <c r="B6" i="13"/>
  <c r="D5" i="13"/>
  <c r="B5" i="13"/>
  <c r="D4" i="13"/>
  <c r="B4" i="13"/>
  <c r="D3" i="13"/>
  <c r="B3" i="13"/>
  <c r="D2" i="13"/>
  <c r="B2" i="13"/>
  <c r="B8" i="13" s="1"/>
  <c r="D1" i="13"/>
  <c r="B1" i="13"/>
  <c r="K19" i="11" l="1"/>
  <c r="I19" i="11"/>
  <c r="M17" i="11"/>
  <c r="D7" i="11"/>
  <c r="B7" i="11"/>
  <c r="D6" i="11"/>
  <c r="B6" i="11"/>
  <c r="D5" i="11"/>
  <c r="B5" i="11"/>
  <c r="D4" i="11"/>
  <c r="B4" i="11"/>
  <c r="D3" i="11"/>
  <c r="B3" i="11"/>
  <c r="D2" i="11"/>
  <c r="B2" i="11"/>
  <c r="B8" i="11" s="1"/>
  <c r="D1" i="11"/>
  <c r="B1" i="11"/>
  <c r="K19" i="10"/>
  <c r="I19" i="10"/>
  <c r="M17" i="10"/>
  <c r="K15" i="4"/>
  <c r="K14" i="4"/>
  <c r="J15" i="4"/>
  <c r="J14" i="4"/>
  <c r="G15" i="4"/>
  <c r="G14" i="4"/>
  <c r="D7" i="10"/>
  <c r="B7" i="10"/>
  <c r="D6" i="10"/>
  <c r="B6" i="10"/>
  <c r="D5" i="10"/>
  <c r="B5" i="10"/>
  <c r="D4" i="10"/>
  <c r="B4" i="10"/>
  <c r="D3" i="10"/>
  <c r="B3" i="10"/>
  <c r="D2" i="10"/>
  <c r="B2" i="10"/>
  <c r="B8" i="10" s="1"/>
  <c r="D1" i="10"/>
  <c r="B1" i="10"/>
  <c r="G14" i="11" l="1"/>
  <c r="G14" i="13"/>
  <c r="H14" i="11"/>
  <c r="H14" i="13"/>
  <c r="I14" i="11"/>
  <c r="I14" i="13"/>
  <c r="J14" i="11"/>
  <c r="J14" i="13"/>
  <c r="K14" i="11"/>
  <c r="K14" i="13"/>
  <c r="L14" i="11"/>
  <c r="L14" i="13"/>
  <c r="G15" i="11"/>
  <c r="G15" i="13"/>
  <c r="H15" i="11"/>
  <c r="H15" i="13"/>
  <c r="I15" i="10"/>
  <c r="I15" i="13"/>
  <c r="J15" i="10"/>
  <c r="J15" i="13"/>
  <c r="K15" i="11"/>
  <c r="K15" i="13"/>
  <c r="L15" i="11"/>
  <c r="L15" i="13"/>
  <c r="K14" i="10"/>
  <c r="K15" i="10"/>
  <c r="J14" i="10"/>
  <c r="J15" i="11"/>
  <c r="H14" i="10"/>
  <c r="H15" i="10"/>
  <c r="L14" i="10"/>
  <c r="L15" i="10"/>
  <c r="I14" i="10"/>
  <c r="I15" i="11"/>
  <c r="G15" i="10"/>
  <c r="G14" i="10"/>
  <c r="F15" i="4"/>
  <c r="F15" i="13" s="1"/>
  <c r="F14" i="4"/>
  <c r="F14" i="13" s="1"/>
  <c r="F15" i="11" l="1"/>
  <c r="F15" i="10"/>
  <c r="F14" i="11"/>
  <c r="F14" i="10"/>
  <c r="E15" i="4"/>
  <c r="E15" i="13" s="1"/>
  <c r="M15" i="13" s="1"/>
  <c r="E14" i="4"/>
  <c r="E14" i="13" s="1"/>
  <c r="M14" i="13" s="1"/>
  <c r="D7" i="4"/>
  <c r="B7" i="4"/>
  <c r="D6" i="4"/>
  <c r="B6" i="4"/>
  <c r="D5" i="4"/>
  <c r="B5" i="4"/>
  <c r="D4" i="4"/>
  <c r="B4" i="4"/>
  <c r="D3" i="4"/>
  <c r="B3" i="4"/>
  <c r="D2" i="4"/>
  <c r="B2" i="4"/>
  <c r="B8" i="4" s="1"/>
  <c r="D1" i="4"/>
  <c r="B1" i="4"/>
  <c r="D7" i="1"/>
  <c r="D6" i="1"/>
  <c r="D5" i="1"/>
  <c r="D4" i="1"/>
  <c r="D3" i="1"/>
  <c r="D2" i="1"/>
  <c r="D1" i="1"/>
  <c r="B7" i="1"/>
  <c r="B6" i="1"/>
  <c r="B5" i="1"/>
  <c r="B4" i="1"/>
  <c r="B3" i="1"/>
  <c r="B2" i="1"/>
  <c r="B1" i="1"/>
  <c r="N15" i="13" l="1"/>
  <c r="N14" i="13"/>
  <c r="M14" i="4"/>
  <c r="E14" i="10"/>
  <c r="M14" i="10" s="1"/>
  <c r="E14" i="11"/>
  <c r="M14" i="11" s="1"/>
  <c r="M15" i="4"/>
  <c r="E15" i="11"/>
  <c r="M15" i="11" s="1"/>
  <c r="N15" i="11" s="1"/>
  <c r="E15" i="10"/>
  <c r="M15" i="10" s="1"/>
  <c r="N15" i="10" s="1"/>
  <c r="B8" i="1"/>
  <c r="N15" i="4" l="1"/>
  <c r="N14" i="10"/>
  <c r="N14" i="4"/>
  <c r="N14" i="11"/>
</calcChain>
</file>

<file path=xl/sharedStrings.xml><?xml version="1.0" encoding="utf-8"?>
<sst xmlns="http://schemas.openxmlformats.org/spreadsheetml/2006/main" count="176" uniqueCount="105">
  <si>
    <t>Direct cost</t>
  </si>
  <si>
    <t>Public Financing</t>
  </si>
  <si>
    <t>Implementation Barriers</t>
  </si>
  <si>
    <t>Ease of implementation</t>
  </si>
  <si>
    <t>Economic</t>
  </si>
  <si>
    <t>Job creation</t>
  </si>
  <si>
    <t>Climate</t>
  </si>
  <si>
    <t>Social</t>
  </si>
  <si>
    <t>CRITERIA AND INDICATORS</t>
  </si>
  <si>
    <t>TECHNOLOGY</t>
  </si>
  <si>
    <t>WEIGHTS</t>
  </si>
  <si>
    <t>VH</t>
  </si>
  <si>
    <t>M</t>
  </si>
  <si>
    <t>E</t>
  </si>
  <si>
    <t>Hard = 25</t>
  </si>
  <si>
    <t>Very Hard = 0</t>
  </si>
  <si>
    <t>TOTAL</t>
  </si>
  <si>
    <t>Moderate = 50</t>
  </si>
  <si>
    <t>Easy = 75</t>
  </si>
  <si>
    <t>Very Easy = 100</t>
  </si>
  <si>
    <t>VE</t>
  </si>
  <si>
    <t>H</t>
  </si>
  <si>
    <t>L</t>
  </si>
  <si>
    <t>VL</t>
  </si>
  <si>
    <t>Energy Industries</t>
  </si>
  <si>
    <t>replicability</t>
  </si>
  <si>
    <t>Energy bill</t>
  </si>
  <si>
    <t>Ease of implementation (0-100)</t>
  </si>
  <si>
    <t>GHG reduction (tCO2/kW)</t>
  </si>
  <si>
    <t>catalysing private invest (0-100)</t>
  </si>
  <si>
    <t>replicability (0-100)</t>
  </si>
  <si>
    <t>VL5</t>
  </si>
  <si>
    <t>VL10</t>
  </si>
  <si>
    <t>VL15</t>
  </si>
  <si>
    <t>VL20</t>
  </si>
  <si>
    <t>L30</t>
  </si>
  <si>
    <t>L35</t>
  </si>
  <si>
    <t>L40</t>
  </si>
  <si>
    <t>L45</t>
  </si>
  <si>
    <t>M55</t>
  </si>
  <si>
    <t>M60</t>
  </si>
  <si>
    <t>M65</t>
  </si>
  <si>
    <t>M70</t>
  </si>
  <si>
    <t>H80</t>
  </si>
  <si>
    <t>H85</t>
  </si>
  <si>
    <t>H90</t>
  </si>
  <si>
    <t>H95</t>
  </si>
  <si>
    <t>catalysing private investment</t>
  </si>
  <si>
    <t>Impact on health</t>
  </si>
  <si>
    <t>Reduction in energy bill</t>
  </si>
  <si>
    <t>positive impact on health (0-100)</t>
  </si>
  <si>
    <t>job creation (number)</t>
  </si>
  <si>
    <t>Reduction in energy bill (MRs)</t>
  </si>
  <si>
    <t>m70</t>
  </si>
  <si>
    <t>m60</t>
  </si>
  <si>
    <t>m65</t>
  </si>
  <si>
    <t>h80</t>
  </si>
  <si>
    <t>vh5</t>
  </si>
  <si>
    <t>vh10</t>
  </si>
  <si>
    <t>vh15</t>
  </si>
  <si>
    <t>vh20</t>
  </si>
  <si>
    <t>h30</t>
  </si>
  <si>
    <t>h35</t>
  </si>
  <si>
    <t>h40</t>
  </si>
  <si>
    <t>h45</t>
  </si>
  <si>
    <t>m55</t>
  </si>
  <si>
    <t>E80</t>
  </si>
  <si>
    <t>E85</t>
  </si>
  <si>
    <t>E90</t>
  </si>
  <si>
    <t>E95</t>
  </si>
  <si>
    <t>RANK</t>
  </si>
  <si>
    <t>ENERGY INDUSTRIES</t>
  </si>
  <si>
    <t>Tree Planting</t>
  </si>
  <si>
    <t>LULUCF</t>
  </si>
  <si>
    <t>Afforestation (1,000 ha)</t>
  </si>
  <si>
    <t>e80</t>
  </si>
  <si>
    <t>GHG reduction (GgCO2e)</t>
  </si>
  <si>
    <t>vl</t>
  </si>
  <si>
    <t>vl10</t>
  </si>
  <si>
    <t>COST OF ESTABLISHING 1 HECTARE OF PINE FOREST PLANTATION (2015)</t>
  </si>
  <si>
    <t>Implementation of Strategic Plan for enhancing the tree cover of Mauritius</t>
  </si>
  <si>
    <t>ON STATE FOREST LANDS</t>
  </si>
  <si>
    <t xml:space="preserve"> </t>
  </si>
  <si>
    <t>Planted throughout</t>
  </si>
  <si>
    <t>Planted on State</t>
  </si>
  <si>
    <t>Planted outside</t>
  </si>
  <si>
    <t>SN</t>
  </si>
  <si>
    <t>Item</t>
  </si>
  <si>
    <t>Cost (Rs)</t>
  </si>
  <si>
    <t>No. of operations</t>
  </si>
  <si>
    <t>Total Costs (Rs)</t>
  </si>
  <si>
    <t>Mauritius</t>
  </si>
  <si>
    <t>Forest Lands</t>
  </si>
  <si>
    <t>Manual Clearing &amp; Planting</t>
  </si>
  <si>
    <t>Exotic</t>
  </si>
  <si>
    <t xml:space="preserve">Weeding &amp; Recruiting </t>
  </si>
  <si>
    <t>Native</t>
  </si>
  <si>
    <t xml:space="preserve">Cleaning &amp; Pruning </t>
  </si>
  <si>
    <t>Total</t>
  </si>
  <si>
    <t>Plants (incl. recruiting)</t>
  </si>
  <si>
    <t>Transport</t>
  </si>
  <si>
    <t>Fencing</t>
  </si>
  <si>
    <t>Miscellaneous</t>
  </si>
  <si>
    <r>
      <rPr>
        <b/>
        <sz val="11"/>
        <color theme="1"/>
        <rFont val="Calibri"/>
        <family val="2"/>
        <scheme val="minor"/>
      </rPr>
      <t>Note</t>
    </r>
    <r>
      <rPr>
        <sz val="11"/>
        <color theme="1"/>
        <rFont val="Calibri"/>
        <family val="2"/>
        <scheme val="minor"/>
      </rPr>
      <t>: 1600 plants are required to create 1 ha of Pine plantation with a spacement of 2.5m x 2.5m</t>
    </r>
  </si>
  <si>
    <t>Incremental cost (mRs/GgCO2)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</si>
</sst>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 tint="0.59999389629810485"/>
        <bgColor indexed="64"/>
      </patternFill>
    </fill>
  </fills>
  <borders count="27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DashDotDot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DashDotDot">
        <color indexed="64"/>
      </right>
      <top style="medium">
        <color indexed="64"/>
      </top>
      <bottom/>
      <diagonal/>
    </border>
    <border>
      <left style="mediumDashDotDot">
        <color indexed="64"/>
      </left>
      <right style="mediumDashDotDot">
        <color indexed="64"/>
      </right>
      <top/>
      <bottom style="medium">
        <color indexed="64"/>
      </bottom>
      <diagonal/>
    </border>
    <border>
      <left style="mediumDashDotDot">
        <color indexed="64"/>
      </left>
      <right style="mediumDashDotDot">
        <color indexed="64"/>
      </right>
      <top style="medium">
        <color indexed="64"/>
      </top>
      <bottom/>
      <diagonal/>
    </border>
    <border>
      <left style="medium">
        <color indexed="64"/>
      </left>
      <right style="mediumDashDotDot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DashDotDot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0" fillId="0" borderId="1" xfId="0" applyBorder="1"/>
    <xf numFmtId="0" fontId="1" fillId="10" borderId="2" xfId="0" applyFont="1" applyFill="1" applyBorder="1"/>
    <xf numFmtId="0" fontId="1" fillId="0" borderId="3" xfId="0" applyFont="1" applyBorder="1"/>
    <xf numFmtId="0" fontId="1" fillId="0" borderId="5" xfId="0" applyFont="1" applyBorder="1"/>
    <xf numFmtId="0" fontId="0" fillId="0" borderId="6" xfId="0" applyBorder="1"/>
    <xf numFmtId="0" fontId="0" fillId="0" borderId="7" xfId="0" applyBorder="1"/>
    <xf numFmtId="0" fontId="0" fillId="0" borderId="10" xfId="0" applyBorder="1" applyAlignment="1">
      <alignment wrapText="1"/>
    </xf>
    <xf numFmtId="0" fontId="0" fillId="0" borderId="0" xfId="0" applyBorder="1"/>
    <xf numFmtId="0" fontId="0" fillId="6" borderId="4" xfId="0" applyFill="1" applyBorder="1"/>
    <xf numFmtId="0" fontId="0" fillId="0" borderId="5" xfId="0" applyBorder="1" applyAlignment="1">
      <alignment wrapText="1"/>
    </xf>
    <xf numFmtId="0" fontId="0" fillId="0" borderId="11" xfId="0" applyBorder="1"/>
    <xf numFmtId="0" fontId="0" fillId="0" borderId="11" xfId="0" applyBorder="1" applyAlignment="1">
      <alignment horizontal="left" vertical="top" wrapText="1"/>
    </xf>
    <xf numFmtId="0" fontId="0" fillId="0" borderId="11" xfId="0" applyBorder="1" applyAlignment="1">
      <alignment wrapText="1"/>
    </xf>
    <xf numFmtId="0" fontId="1" fillId="9" borderId="0" xfId="0" applyFont="1" applyFill="1" applyBorder="1"/>
    <xf numFmtId="0" fontId="0" fillId="0" borderId="1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2" xfId="0" applyBorder="1" applyAlignment="1">
      <alignment horizontal="center" vertical="top" wrapText="1"/>
    </xf>
    <xf numFmtId="0" fontId="0" fillId="9" borderId="0" xfId="0" applyFill="1" applyAlignment="1">
      <alignment horizontal="center"/>
    </xf>
    <xf numFmtId="164" fontId="0" fillId="0" borderId="12" xfId="0" applyNumberFormat="1" applyBorder="1" applyAlignment="1">
      <alignment horizontal="center"/>
    </xf>
    <xf numFmtId="0" fontId="0" fillId="0" borderId="15" xfId="0" applyBorder="1" applyAlignment="1">
      <alignment horizontal="center" vertical="top" wrapText="1"/>
    </xf>
    <xf numFmtId="0" fontId="1" fillId="4" borderId="3" xfId="0" applyFont="1" applyFill="1" applyBorder="1" applyAlignment="1">
      <alignment horizontal="center" wrapText="1"/>
    </xf>
    <xf numFmtId="0" fontId="1" fillId="0" borderId="0" xfId="0" applyFont="1" applyFill="1" applyBorder="1"/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4" borderId="0" xfId="0" applyFill="1" applyAlignment="1">
      <alignment horizontal="left"/>
    </xf>
    <xf numFmtId="0" fontId="0" fillId="4" borderId="0" xfId="0" applyFill="1" applyAlignment="1">
      <alignment horizontal="center"/>
    </xf>
    <xf numFmtId="2" fontId="1" fillId="4" borderId="4" xfId="0" applyNumberFormat="1" applyFont="1" applyFill="1" applyBorder="1" applyAlignment="1">
      <alignment horizontal="center"/>
    </xf>
    <xf numFmtId="0" fontId="0" fillId="4" borderId="12" xfId="0" applyFill="1" applyBorder="1" applyAlignment="1">
      <alignment horizontal="center" vertical="top" wrapText="1"/>
    </xf>
    <xf numFmtId="0" fontId="0" fillId="4" borderId="11" xfId="0" applyFill="1" applyBorder="1" applyAlignment="1">
      <alignment horizontal="center"/>
    </xf>
    <xf numFmtId="0" fontId="0" fillId="6" borderId="12" xfId="0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2" fillId="4" borderId="9" xfId="0" applyFont="1" applyFill="1" applyBorder="1" applyAlignment="1">
      <alignment horizontal="center" wrapText="1"/>
    </xf>
    <xf numFmtId="0" fontId="2" fillId="5" borderId="9" xfId="0" applyFont="1" applyFill="1" applyBorder="1" applyAlignment="1">
      <alignment horizontal="center" wrapText="1"/>
    </xf>
    <xf numFmtId="0" fontId="0" fillId="0" borderId="9" xfId="0" applyBorder="1"/>
    <xf numFmtId="0" fontId="0" fillId="0" borderId="13" xfId="0" applyBorder="1" applyAlignment="1">
      <alignment wrapText="1"/>
    </xf>
    <xf numFmtId="0" fontId="0" fillId="0" borderId="11" xfId="0" applyFont="1" applyBorder="1" applyAlignment="1">
      <alignment wrapText="1"/>
    </xf>
    <xf numFmtId="0" fontId="0" fillId="6" borderId="9" xfId="0" applyFont="1" applyFill="1" applyBorder="1" applyAlignment="1">
      <alignment horizontal="center"/>
    </xf>
    <xf numFmtId="0" fontId="0" fillId="5" borderId="9" xfId="0" applyFont="1" applyFill="1" applyBorder="1" applyAlignment="1">
      <alignment horizontal="center" wrapText="1"/>
    </xf>
    <xf numFmtId="0" fontId="0" fillId="4" borderId="9" xfId="0" applyFont="1" applyFill="1" applyBorder="1" applyAlignment="1">
      <alignment horizontal="center" wrapText="1"/>
    </xf>
    <xf numFmtId="0" fontId="0" fillId="0" borderId="10" xfId="0" applyFill="1" applyBorder="1" applyAlignment="1">
      <alignment wrapText="1"/>
    </xf>
    <xf numFmtId="0" fontId="0" fillId="0" borderId="8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6" borderId="0" xfId="0" applyFill="1" applyBorder="1"/>
    <xf numFmtId="0" fontId="0" fillId="6" borderId="0" xfId="0" applyFill="1"/>
    <xf numFmtId="0" fontId="0" fillId="6" borderId="0" xfId="0" applyFill="1" applyBorder="1" applyAlignment="1">
      <alignment wrapText="1"/>
    </xf>
    <xf numFmtId="0" fontId="0" fillId="0" borderId="16" xfId="0" applyBorder="1"/>
    <xf numFmtId="0" fontId="0" fillId="0" borderId="0" xfId="0" applyFill="1"/>
    <xf numFmtId="164" fontId="0" fillId="0" borderId="12" xfId="0" applyNumberFormat="1" applyBorder="1" applyAlignment="1">
      <alignment horizontal="center" vertical="top" wrapText="1"/>
    </xf>
    <xf numFmtId="164" fontId="0" fillId="0" borderId="14" xfId="0" applyNumberFormat="1" applyBorder="1" applyAlignment="1">
      <alignment horizontal="center" vertical="top" wrapText="1"/>
    </xf>
    <xf numFmtId="164" fontId="0" fillId="0" borderId="8" xfId="0" applyNumberFormat="1" applyFill="1" applyBorder="1" applyAlignment="1">
      <alignment horizontal="center"/>
    </xf>
    <xf numFmtId="164" fontId="0" fillId="0" borderId="2" xfId="0" applyNumberFormat="1" applyBorder="1" applyAlignment="1">
      <alignment horizontal="center" vertical="top" wrapText="1"/>
    </xf>
    <xf numFmtId="0" fontId="0" fillId="11" borderId="0" xfId="0" applyFill="1" applyAlignment="1">
      <alignment horizontal="center"/>
    </xf>
    <xf numFmtId="0" fontId="0" fillId="12" borderId="0" xfId="0" applyFill="1" applyAlignment="1">
      <alignment horizontal="center"/>
    </xf>
    <xf numFmtId="0" fontId="0" fillId="12" borderId="0" xfId="0" applyFill="1"/>
    <xf numFmtId="0" fontId="0" fillId="13" borderId="0" xfId="0" applyFill="1" applyAlignment="1">
      <alignment horizontal="center"/>
    </xf>
    <xf numFmtId="165" fontId="0" fillId="0" borderId="12" xfId="0" applyNumberFormat="1" applyBorder="1" applyAlignment="1">
      <alignment horizontal="center"/>
    </xf>
    <xf numFmtId="165" fontId="0" fillId="0" borderId="15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17" xfId="0" applyNumberFormat="1" applyFill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165" fontId="0" fillId="0" borderId="3" xfId="0" applyNumberFormat="1" applyFill="1" applyBorder="1" applyAlignment="1">
      <alignment horizontal="center"/>
    </xf>
    <xf numFmtId="165" fontId="0" fillId="0" borderId="5" xfId="0" applyNumberFormat="1" applyFill="1" applyBorder="1" applyAlignment="1">
      <alignment horizontal="center"/>
    </xf>
    <xf numFmtId="165" fontId="0" fillId="0" borderId="14" xfId="0" applyNumberFormat="1" applyFill="1" applyBorder="1" applyAlignment="1">
      <alignment horizontal="center"/>
    </xf>
    <xf numFmtId="165" fontId="0" fillId="0" borderId="13" xfId="0" applyNumberFormat="1" applyFill="1" applyBorder="1" applyAlignment="1">
      <alignment horizontal="center"/>
    </xf>
    <xf numFmtId="0" fontId="0" fillId="13" borderId="0" xfId="0" applyFill="1" applyAlignment="1">
      <alignment horizontal="center"/>
    </xf>
    <xf numFmtId="0" fontId="1" fillId="14" borderId="0" xfId="0" applyFont="1" applyFill="1" applyAlignment="1">
      <alignment horizontal="center"/>
    </xf>
    <xf numFmtId="0" fontId="1" fillId="14" borderId="3" xfId="0" applyFont="1" applyFill="1" applyBorder="1" applyAlignment="1">
      <alignment horizontal="center" wrapText="1"/>
    </xf>
    <xf numFmtId="2" fontId="1" fillId="4" borderId="2" xfId="0" applyNumberFormat="1" applyFont="1" applyFill="1" applyBorder="1" applyAlignment="1">
      <alignment horizontal="center"/>
    </xf>
    <xf numFmtId="0" fontId="1" fillId="14" borderId="18" xfId="0" applyFont="1" applyFill="1" applyBorder="1" applyAlignment="1">
      <alignment horizontal="center"/>
    </xf>
    <xf numFmtId="0" fontId="1" fillId="0" borderId="9" xfId="0" applyFont="1" applyFill="1" applyBorder="1"/>
    <xf numFmtId="0" fontId="1" fillId="0" borderId="0" xfId="0" applyFont="1" applyFill="1" applyBorder="1" applyAlignment="1">
      <alignment horizontal="center" wrapText="1"/>
    </xf>
    <xf numFmtId="2" fontId="1" fillId="0" borderId="0" xfId="0" applyNumberFormat="1" applyFont="1" applyFill="1" applyBorder="1" applyAlignment="1">
      <alignment horizontal="center"/>
    </xf>
    <xf numFmtId="0" fontId="1" fillId="14" borderId="4" xfId="0" applyFont="1" applyFill="1" applyBorder="1" applyAlignment="1">
      <alignment horizontal="center"/>
    </xf>
    <xf numFmtId="0" fontId="1" fillId="14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 wrapText="1"/>
    </xf>
    <xf numFmtId="0" fontId="1" fillId="14" borderId="2" xfId="0" applyFont="1" applyFill="1" applyBorder="1" applyAlignment="1">
      <alignment horizontal="center" wrapText="1"/>
    </xf>
    <xf numFmtId="0" fontId="1" fillId="15" borderId="2" xfId="0" applyFont="1" applyFill="1" applyBorder="1" applyAlignment="1">
      <alignment horizontal="center" wrapText="1"/>
    </xf>
    <xf numFmtId="0" fontId="1" fillId="15" borderId="4" xfId="0" applyFont="1" applyFill="1" applyBorder="1" applyAlignment="1">
      <alignment horizontal="center"/>
    </xf>
    <xf numFmtId="0" fontId="1" fillId="15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wrapText="1"/>
    </xf>
    <xf numFmtId="0" fontId="3" fillId="5" borderId="9" xfId="0" applyFont="1" applyFill="1" applyBorder="1" applyAlignment="1">
      <alignment horizontal="center" wrapText="1"/>
    </xf>
    <xf numFmtId="0" fontId="1" fillId="6" borderId="4" xfId="0" applyFont="1" applyFill="1" applyBorder="1"/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left" vertical="center" wrapText="1"/>
    </xf>
    <xf numFmtId="0" fontId="1" fillId="0" borderId="5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/>
    <xf numFmtId="0" fontId="1" fillId="0" borderId="19" xfId="0" applyFont="1" applyBorder="1"/>
    <xf numFmtId="0" fontId="1" fillId="0" borderId="20" xfId="0" applyFont="1" applyBorder="1"/>
    <xf numFmtId="0" fontId="1" fillId="0" borderId="21" xfId="0" applyFont="1" applyBorder="1" applyAlignment="1">
      <alignment horizontal="center"/>
    </xf>
    <xf numFmtId="0" fontId="1" fillId="0" borderId="22" xfId="0" applyFont="1" applyBorder="1"/>
    <xf numFmtId="0" fontId="1" fillId="0" borderId="23" xfId="0" applyFont="1" applyBorder="1"/>
    <xf numFmtId="0" fontId="0" fillId="0" borderId="21" xfId="0" applyBorder="1"/>
    <xf numFmtId="3" fontId="0" fillId="0" borderId="21" xfId="0" applyNumberFormat="1" applyBorder="1"/>
    <xf numFmtId="0" fontId="1" fillId="0" borderId="21" xfId="0" applyFont="1" applyBorder="1"/>
    <xf numFmtId="3" fontId="1" fillId="0" borderId="21" xfId="0" applyNumberFormat="1" applyFont="1" applyBorder="1"/>
    <xf numFmtId="0" fontId="0" fillId="3" borderId="7" xfId="0" applyFill="1" applyBorder="1" applyAlignment="1">
      <alignment horizontal="center"/>
    </xf>
    <xf numFmtId="0" fontId="1" fillId="2" borderId="0" xfId="0" applyFont="1" applyFill="1"/>
    <xf numFmtId="0" fontId="0" fillId="8" borderId="0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7" borderId="9" xfId="0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2" borderId="0" xfId="0" applyFill="1"/>
    <xf numFmtId="0" fontId="0" fillId="13" borderId="0" xfId="0" applyFill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7" borderId="9" xfId="0" applyFont="1" applyFill="1" applyBorder="1" applyAlignment="1">
      <alignment horizontal="center"/>
    </xf>
    <xf numFmtId="0" fontId="1" fillId="7" borderId="0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8" borderId="0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topLeftCell="C10" zoomScale="80" zoomScaleNormal="80" workbookViewId="0">
      <selection activeCell="E15" sqref="E15"/>
    </sheetView>
  </sheetViews>
  <sheetFormatPr defaultRowHeight="15" x14ac:dyDescent="0.25"/>
  <cols>
    <col min="1" max="1" width="0" hidden="1" customWidth="1"/>
    <col min="2" max="2" width="1.5703125" hidden="1" customWidth="1"/>
    <col min="3" max="3" width="1.28515625" customWidth="1"/>
    <col min="4" max="4" width="29.5703125" customWidth="1"/>
    <col min="5" max="5" width="9.7109375" customWidth="1"/>
    <col min="6" max="6" width="13.5703125" customWidth="1"/>
    <col min="7" max="7" width="12.85546875" customWidth="1"/>
    <col min="8" max="8" width="9.85546875" customWidth="1"/>
    <col min="9" max="9" width="11.140625" customWidth="1"/>
    <col min="10" max="10" width="11.42578125" customWidth="1"/>
    <col min="11" max="11" width="11.5703125" customWidth="1"/>
    <col min="12" max="12" width="9.42578125" customWidth="1"/>
    <col min="13" max="15" width="10.42578125" customWidth="1"/>
  </cols>
  <sheetData>
    <row r="1" spans="1:15" hidden="1" x14ac:dyDescent="0.25">
      <c r="A1">
        <v>18</v>
      </c>
      <c r="B1">
        <f>1-(A1-$A$1)/($A$6-$A$1)</f>
        <v>1</v>
      </c>
      <c r="C1">
        <v>100</v>
      </c>
      <c r="D1">
        <f>1-(A1-MIN($A$1:$A$7))/(MAX($A$1:$A$7)-MIN($A$1:$A$7))</f>
        <v>1</v>
      </c>
    </row>
    <row r="2" spans="1:15" hidden="1" x14ac:dyDescent="0.25">
      <c r="A2">
        <v>27</v>
      </c>
      <c r="B2">
        <f t="shared" ref="B2:B7" si="0">1-(A2-$A$1)/($A$6-$A$1)</f>
        <v>0.25</v>
      </c>
      <c r="C2">
        <v>25</v>
      </c>
      <c r="D2">
        <f t="shared" ref="D2:D7" si="1">1-(A2-MIN($A$1:$A$7))/(MAX($A$1:$A$7)-MIN($A$1:$A$7))</f>
        <v>0.25</v>
      </c>
    </row>
    <row r="3" spans="1:15" hidden="1" x14ac:dyDescent="0.25">
      <c r="A3">
        <v>25</v>
      </c>
      <c r="B3">
        <f t="shared" si="0"/>
        <v>0.41666666666666663</v>
      </c>
      <c r="C3">
        <v>42</v>
      </c>
      <c r="D3">
        <f t="shared" si="1"/>
        <v>0.41666666666666663</v>
      </c>
    </row>
    <row r="4" spans="1:15" hidden="1" x14ac:dyDescent="0.25">
      <c r="A4">
        <v>22</v>
      </c>
      <c r="B4">
        <f t="shared" si="0"/>
        <v>0.66666666666666674</v>
      </c>
      <c r="C4">
        <v>67</v>
      </c>
      <c r="D4">
        <f t="shared" si="1"/>
        <v>0.66666666666666674</v>
      </c>
    </row>
    <row r="5" spans="1:15" hidden="1" x14ac:dyDescent="0.25">
      <c r="A5">
        <v>22</v>
      </c>
      <c r="B5">
        <f t="shared" si="0"/>
        <v>0.66666666666666674</v>
      </c>
      <c r="C5">
        <v>67</v>
      </c>
      <c r="D5">
        <f t="shared" si="1"/>
        <v>0.66666666666666674</v>
      </c>
    </row>
    <row r="6" spans="1:15" hidden="1" x14ac:dyDescent="0.25">
      <c r="A6">
        <v>30</v>
      </c>
      <c r="B6">
        <f t="shared" si="0"/>
        <v>0</v>
      </c>
      <c r="C6">
        <v>0</v>
      </c>
      <c r="D6">
        <f t="shared" si="1"/>
        <v>0</v>
      </c>
    </row>
    <row r="7" spans="1:15" hidden="1" x14ac:dyDescent="0.25">
      <c r="A7">
        <v>20</v>
      </c>
      <c r="B7">
        <f t="shared" si="0"/>
        <v>0.83333333333333337</v>
      </c>
      <c r="C7">
        <v>84</v>
      </c>
      <c r="D7">
        <f t="shared" si="1"/>
        <v>0.83333333333333337</v>
      </c>
    </row>
    <row r="8" spans="1:15" hidden="1" x14ac:dyDescent="0.25">
      <c r="B8">
        <f>MAX(B2:B7)</f>
        <v>0.83333333333333337</v>
      </c>
    </row>
    <row r="9" spans="1:15" hidden="1" x14ac:dyDescent="0.25"/>
    <row r="10" spans="1:15" ht="15.75" thickBot="1" x14ac:dyDescent="0.3">
      <c r="C10" s="107" t="s">
        <v>73</v>
      </c>
      <c r="D10" s="107"/>
      <c r="M10" s="8"/>
      <c r="N10" s="46" t="s">
        <v>23</v>
      </c>
      <c r="O10" s="47">
        <v>0</v>
      </c>
    </row>
    <row r="11" spans="1:15" x14ac:dyDescent="0.25">
      <c r="D11" s="1"/>
      <c r="E11" s="5"/>
      <c r="F11" s="106" t="s">
        <v>8</v>
      </c>
      <c r="G11" s="106"/>
      <c r="H11" s="106"/>
      <c r="I11" s="106"/>
      <c r="J11" s="106"/>
      <c r="K11" s="106"/>
      <c r="L11" s="106"/>
      <c r="M11" s="36"/>
      <c r="N11" s="46" t="s">
        <v>31</v>
      </c>
      <c r="O11" s="47">
        <v>5</v>
      </c>
    </row>
    <row r="12" spans="1:15" ht="37.5" customHeight="1" thickBot="1" x14ac:dyDescent="0.3">
      <c r="D12" s="1"/>
      <c r="E12" s="41" t="s">
        <v>1</v>
      </c>
      <c r="F12" s="40" t="s">
        <v>2</v>
      </c>
      <c r="G12" s="39" t="s">
        <v>6</v>
      </c>
      <c r="H12" s="110" t="s">
        <v>4</v>
      </c>
      <c r="I12" s="111"/>
      <c r="J12" s="112"/>
      <c r="K12" s="108" t="s">
        <v>7</v>
      </c>
      <c r="L12" s="109"/>
      <c r="N12" s="47" t="s">
        <v>32</v>
      </c>
      <c r="O12" s="47">
        <v>10</v>
      </c>
    </row>
    <row r="13" spans="1:15" ht="60" customHeight="1" thickBot="1" x14ac:dyDescent="0.3">
      <c r="D13" s="2" t="s">
        <v>9</v>
      </c>
      <c r="E13" s="45" t="s">
        <v>104</v>
      </c>
      <c r="F13" s="12" t="s">
        <v>27</v>
      </c>
      <c r="G13" s="10" t="s">
        <v>76</v>
      </c>
      <c r="H13" s="38" t="s">
        <v>29</v>
      </c>
      <c r="I13" s="37" t="s">
        <v>52</v>
      </c>
      <c r="J13" s="7" t="s">
        <v>30</v>
      </c>
      <c r="K13" s="13" t="s">
        <v>50</v>
      </c>
      <c r="L13" s="42" t="s">
        <v>51</v>
      </c>
      <c r="N13" s="48" t="s">
        <v>33</v>
      </c>
      <c r="O13" s="47">
        <v>15</v>
      </c>
    </row>
    <row r="14" spans="1:15" x14ac:dyDescent="0.25">
      <c r="D14" s="3" t="s">
        <v>72</v>
      </c>
      <c r="E14" s="59">
        <f>17.5/G14</f>
        <v>8.1775700934579429</v>
      </c>
      <c r="F14" s="28" t="s">
        <v>75</v>
      </c>
      <c r="G14" s="66">
        <v>2.14</v>
      </c>
      <c r="H14" s="30" t="s">
        <v>77</v>
      </c>
      <c r="I14" s="68">
        <v>0</v>
      </c>
      <c r="J14" s="32" t="s">
        <v>54</v>
      </c>
      <c r="K14" s="30" t="s">
        <v>54</v>
      </c>
      <c r="L14" s="43">
        <v>0</v>
      </c>
      <c r="N14" s="47" t="s">
        <v>34</v>
      </c>
      <c r="O14" s="47">
        <v>20</v>
      </c>
    </row>
    <row r="15" spans="1:15" ht="15.75" thickBot="1" x14ac:dyDescent="0.3">
      <c r="D15" s="4" t="s">
        <v>74</v>
      </c>
      <c r="E15" s="65">
        <f>415/G15</f>
        <v>71.428571428571431</v>
      </c>
      <c r="F15" s="29" t="s">
        <v>60</v>
      </c>
      <c r="G15" s="67">
        <v>5.81</v>
      </c>
      <c r="H15" s="31" t="s">
        <v>77</v>
      </c>
      <c r="I15" s="69">
        <v>0</v>
      </c>
      <c r="J15" s="33" t="s">
        <v>78</v>
      </c>
      <c r="K15" s="31" t="s">
        <v>56</v>
      </c>
      <c r="L15" s="44">
        <v>0</v>
      </c>
      <c r="N15" s="47" t="s">
        <v>22</v>
      </c>
      <c r="O15" s="47">
        <v>25</v>
      </c>
    </row>
    <row r="16" spans="1:15" x14ac:dyDescent="0.25">
      <c r="N16" s="47" t="s">
        <v>35</v>
      </c>
      <c r="O16" s="47">
        <v>30</v>
      </c>
    </row>
    <row r="17" spans="4:15" x14ac:dyDescent="0.25">
      <c r="D17" s="22"/>
      <c r="E17" s="23"/>
      <c r="F17" s="25" t="s">
        <v>15</v>
      </c>
      <c r="G17" s="26" t="s">
        <v>11</v>
      </c>
      <c r="H17" s="26">
        <v>0</v>
      </c>
      <c r="I17" s="23"/>
      <c r="J17" s="23"/>
      <c r="K17" s="23"/>
      <c r="L17" s="23"/>
      <c r="N17" s="47" t="s">
        <v>36</v>
      </c>
      <c r="O17" s="47">
        <v>35</v>
      </c>
    </row>
    <row r="18" spans="4:15" x14ac:dyDescent="0.25">
      <c r="D18" s="22"/>
      <c r="E18" s="23"/>
      <c r="F18" s="25"/>
      <c r="G18" s="26" t="s">
        <v>57</v>
      </c>
      <c r="H18" s="26">
        <v>5</v>
      </c>
      <c r="I18" s="23"/>
      <c r="J18" s="23"/>
      <c r="K18" s="23"/>
      <c r="L18" s="23"/>
      <c r="N18" s="47" t="s">
        <v>37</v>
      </c>
      <c r="O18" s="47">
        <v>40</v>
      </c>
    </row>
    <row r="19" spans="4:15" x14ac:dyDescent="0.25">
      <c r="D19" s="22"/>
      <c r="E19" s="23"/>
      <c r="F19" s="25"/>
      <c r="G19" s="26" t="s">
        <v>58</v>
      </c>
      <c r="H19" s="26">
        <v>10</v>
      </c>
      <c r="I19" s="23"/>
      <c r="J19" s="23"/>
      <c r="K19" s="23"/>
      <c r="L19" s="23"/>
      <c r="N19" s="47" t="s">
        <v>38</v>
      </c>
      <c r="O19" s="47">
        <v>45</v>
      </c>
    </row>
    <row r="20" spans="4:15" x14ac:dyDescent="0.25">
      <c r="D20" s="22"/>
      <c r="E20" s="23"/>
      <c r="F20" s="25"/>
      <c r="G20" s="26" t="s">
        <v>59</v>
      </c>
      <c r="H20" s="26">
        <v>15</v>
      </c>
      <c r="I20" s="23"/>
      <c r="J20" s="23"/>
      <c r="K20" s="23"/>
      <c r="L20" s="23"/>
      <c r="N20" s="47" t="s">
        <v>12</v>
      </c>
      <c r="O20" s="47">
        <v>50</v>
      </c>
    </row>
    <row r="21" spans="4:15" x14ac:dyDescent="0.25">
      <c r="D21" s="22"/>
      <c r="E21" s="23"/>
      <c r="F21" s="25"/>
      <c r="G21" s="26" t="s">
        <v>60</v>
      </c>
      <c r="H21" s="26">
        <v>20</v>
      </c>
      <c r="I21" s="23"/>
      <c r="J21" s="23"/>
      <c r="K21" s="23"/>
      <c r="L21" s="23"/>
      <c r="N21" s="47" t="s">
        <v>39</v>
      </c>
      <c r="O21" s="47">
        <v>55</v>
      </c>
    </row>
    <row r="22" spans="4:15" x14ac:dyDescent="0.25">
      <c r="D22" s="22"/>
      <c r="E22" s="23"/>
      <c r="F22" s="25" t="s">
        <v>14</v>
      </c>
      <c r="G22" s="26" t="s">
        <v>21</v>
      </c>
      <c r="H22" s="26">
        <v>25</v>
      </c>
      <c r="I22" s="23"/>
      <c r="J22" s="23"/>
      <c r="K22" s="23"/>
      <c r="L22" s="23"/>
      <c r="N22" s="47" t="s">
        <v>40</v>
      </c>
      <c r="O22" s="47">
        <v>60</v>
      </c>
    </row>
    <row r="23" spans="4:15" x14ac:dyDescent="0.25">
      <c r="D23" s="22"/>
      <c r="E23" s="23"/>
      <c r="F23" s="25"/>
      <c r="G23" s="26" t="s">
        <v>61</v>
      </c>
      <c r="H23" s="26">
        <v>30</v>
      </c>
      <c r="I23" s="23"/>
      <c r="J23" s="23"/>
      <c r="K23" s="23"/>
      <c r="L23" s="23"/>
      <c r="M23" s="23"/>
      <c r="N23" s="47" t="s">
        <v>41</v>
      </c>
      <c r="O23" s="47">
        <v>65</v>
      </c>
    </row>
    <row r="24" spans="4:15" x14ac:dyDescent="0.25">
      <c r="D24" s="22"/>
      <c r="E24" s="23"/>
      <c r="F24" s="25"/>
      <c r="G24" s="26" t="s">
        <v>62</v>
      </c>
      <c r="H24" s="26">
        <v>35</v>
      </c>
      <c r="I24" s="23"/>
      <c r="J24" s="23"/>
      <c r="K24" s="23"/>
      <c r="L24" s="23"/>
      <c r="M24" s="23"/>
      <c r="N24" s="47" t="s">
        <v>42</v>
      </c>
      <c r="O24" s="47">
        <v>70</v>
      </c>
    </row>
    <row r="25" spans="4:15" x14ac:dyDescent="0.25">
      <c r="D25" s="22"/>
      <c r="E25" s="23"/>
      <c r="F25" s="25"/>
      <c r="G25" s="26" t="s">
        <v>63</v>
      </c>
      <c r="H25" s="26">
        <v>40</v>
      </c>
      <c r="I25" s="23"/>
      <c r="J25" s="23"/>
      <c r="K25" s="23"/>
      <c r="L25" s="23"/>
      <c r="M25" s="23"/>
      <c r="N25" s="47" t="s">
        <v>21</v>
      </c>
      <c r="O25" s="47">
        <v>75</v>
      </c>
    </row>
    <row r="26" spans="4:15" x14ac:dyDescent="0.25">
      <c r="D26" s="22"/>
      <c r="E26" s="23"/>
      <c r="F26" s="25"/>
      <c r="G26" s="26" t="s">
        <v>64</v>
      </c>
      <c r="H26" s="26">
        <v>45</v>
      </c>
      <c r="I26" s="23"/>
      <c r="J26" s="23"/>
      <c r="K26" s="23"/>
      <c r="L26" s="23"/>
      <c r="M26" s="23"/>
      <c r="N26" s="47" t="s">
        <v>43</v>
      </c>
      <c r="O26" s="47">
        <v>80</v>
      </c>
    </row>
    <row r="27" spans="4:15" x14ac:dyDescent="0.25">
      <c r="F27" s="25" t="s">
        <v>17</v>
      </c>
      <c r="G27" s="26" t="s">
        <v>12</v>
      </c>
      <c r="H27" s="26">
        <v>50</v>
      </c>
      <c r="I27" s="24"/>
      <c r="J27" s="23"/>
      <c r="M27" s="23"/>
      <c r="N27" s="47" t="s">
        <v>44</v>
      </c>
      <c r="O27" s="47">
        <v>85</v>
      </c>
    </row>
    <row r="28" spans="4:15" x14ac:dyDescent="0.25">
      <c r="F28" s="25"/>
      <c r="G28" s="26" t="s">
        <v>65</v>
      </c>
      <c r="H28" s="26">
        <v>55</v>
      </c>
      <c r="I28" s="24"/>
      <c r="J28" s="23"/>
      <c r="M28" s="23"/>
      <c r="N28" s="47" t="s">
        <v>45</v>
      </c>
      <c r="O28" s="47">
        <v>90</v>
      </c>
    </row>
    <row r="29" spans="4:15" x14ac:dyDescent="0.25">
      <c r="F29" s="25"/>
      <c r="G29" s="26" t="s">
        <v>54</v>
      </c>
      <c r="H29" s="26">
        <v>60</v>
      </c>
      <c r="I29" s="24"/>
      <c r="J29" s="23"/>
      <c r="M29" s="23"/>
      <c r="N29" s="47" t="s">
        <v>46</v>
      </c>
      <c r="O29" s="47">
        <v>95</v>
      </c>
    </row>
    <row r="30" spans="4:15" x14ac:dyDescent="0.25">
      <c r="F30" s="25"/>
      <c r="G30" s="26" t="s">
        <v>55</v>
      </c>
      <c r="H30" s="26">
        <v>65</v>
      </c>
      <c r="I30" s="24"/>
      <c r="J30" s="23"/>
      <c r="M30" s="23"/>
      <c r="N30" s="47" t="s">
        <v>11</v>
      </c>
      <c r="O30" s="47">
        <v>100</v>
      </c>
    </row>
    <row r="31" spans="4:15" x14ac:dyDescent="0.25">
      <c r="F31" s="25"/>
      <c r="G31" s="26" t="s">
        <v>53</v>
      </c>
      <c r="H31" s="26">
        <v>70</v>
      </c>
      <c r="I31" s="24"/>
      <c r="J31" s="23"/>
      <c r="M31" s="23"/>
    </row>
    <row r="32" spans="4:15" x14ac:dyDescent="0.25">
      <c r="F32" s="25" t="s">
        <v>18</v>
      </c>
      <c r="G32" s="26" t="s">
        <v>13</v>
      </c>
      <c r="H32" s="26">
        <v>75</v>
      </c>
      <c r="I32" s="24"/>
      <c r="J32" s="23"/>
      <c r="M32" s="23"/>
    </row>
    <row r="33" spans="6:10" x14ac:dyDescent="0.25">
      <c r="F33" s="25"/>
      <c r="G33" s="26" t="s">
        <v>66</v>
      </c>
      <c r="H33" s="26">
        <v>80</v>
      </c>
      <c r="I33" s="24"/>
      <c r="J33" s="23"/>
    </row>
    <row r="34" spans="6:10" x14ac:dyDescent="0.25">
      <c r="F34" s="25"/>
      <c r="G34" s="26" t="s">
        <v>67</v>
      </c>
      <c r="H34" s="26">
        <v>85</v>
      </c>
      <c r="I34" s="24"/>
      <c r="J34" s="23"/>
    </row>
    <row r="35" spans="6:10" x14ac:dyDescent="0.25">
      <c r="F35" s="25"/>
      <c r="G35" s="26" t="s">
        <v>68</v>
      </c>
      <c r="H35" s="26">
        <v>90</v>
      </c>
      <c r="I35" s="24"/>
      <c r="J35" s="23"/>
    </row>
    <row r="36" spans="6:10" x14ac:dyDescent="0.25">
      <c r="F36" s="25"/>
      <c r="G36" s="26" t="s">
        <v>69</v>
      </c>
      <c r="H36" s="26">
        <v>95</v>
      </c>
      <c r="I36" s="24"/>
      <c r="J36" s="23"/>
    </row>
    <row r="37" spans="6:10" x14ac:dyDescent="0.25">
      <c r="F37" s="25" t="s">
        <v>19</v>
      </c>
      <c r="G37" s="26" t="s">
        <v>20</v>
      </c>
      <c r="H37" s="26">
        <v>100</v>
      </c>
      <c r="I37" s="24"/>
      <c r="J37" s="23"/>
    </row>
  </sheetData>
  <mergeCells count="4">
    <mergeCell ref="F11:L11"/>
    <mergeCell ref="C10:D10"/>
    <mergeCell ref="K12:L12"/>
    <mergeCell ref="H12:J12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topLeftCell="B10" workbookViewId="0">
      <selection activeCell="D18" sqref="D18"/>
    </sheetView>
  </sheetViews>
  <sheetFormatPr defaultRowHeight="15" x14ac:dyDescent="0.25"/>
  <cols>
    <col min="2" max="2" width="0.7109375" customWidth="1"/>
    <col min="3" max="3" width="2.28515625" customWidth="1"/>
    <col min="4" max="4" width="28.7109375" customWidth="1"/>
    <col min="5" max="5" width="10.85546875" customWidth="1"/>
    <col min="6" max="6" width="11.85546875" customWidth="1"/>
    <col min="7" max="8" width="9.5703125" customWidth="1"/>
    <col min="9" max="9" width="10.42578125" customWidth="1"/>
    <col min="10" max="10" width="11.7109375" customWidth="1"/>
    <col min="12" max="12" width="9.85546875" customWidth="1"/>
    <col min="14" max="15" width="10.42578125" customWidth="1"/>
  </cols>
  <sheetData>
    <row r="1" spans="1:15" hidden="1" x14ac:dyDescent="0.25">
      <c r="A1">
        <v>18</v>
      </c>
      <c r="B1">
        <f>1-(A1-$A$1)/($A$6-$A$1)</f>
        <v>1</v>
      </c>
      <c r="C1">
        <v>100</v>
      </c>
      <c r="D1">
        <f>1-(A1-MIN($A$1:$A$7))/(MAX($A$1:$A$7)-MIN($A$1:$A$7))</f>
        <v>1</v>
      </c>
    </row>
    <row r="2" spans="1:15" hidden="1" x14ac:dyDescent="0.25">
      <c r="A2">
        <v>27</v>
      </c>
      <c r="B2">
        <f t="shared" ref="B2:B7" si="0">1-(A2-$A$1)/($A$6-$A$1)</f>
        <v>0.25</v>
      </c>
      <c r="C2">
        <v>25</v>
      </c>
      <c r="D2">
        <f t="shared" ref="D2:D7" si="1">1-(A2-MIN($A$1:$A$7))/(MAX($A$1:$A$7)-MIN($A$1:$A$7))</f>
        <v>0.25</v>
      </c>
    </row>
    <row r="3" spans="1:15" hidden="1" x14ac:dyDescent="0.25">
      <c r="A3">
        <v>25</v>
      </c>
      <c r="B3">
        <f t="shared" si="0"/>
        <v>0.41666666666666663</v>
      </c>
      <c r="C3">
        <v>42</v>
      </c>
      <c r="D3">
        <f t="shared" si="1"/>
        <v>0.41666666666666663</v>
      </c>
    </row>
    <row r="4" spans="1:15" hidden="1" x14ac:dyDescent="0.25">
      <c r="A4">
        <v>22</v>
      </c>
      <c r="B4">
        <f t="shared" si="0"/>
        <v>0.66666666666666674</v>
      </c>
      <c r="C4">
        <v>67</v>
      </c>
      <c r="D4">
        <f t="shared" si="1"/>
        <v>0.66666666666666674</v>
      </c>
    </row>
    <row r="5" spans="1:15" hidden="1" x14ac:dyDescent="0.25">
      <c r="A5">
        <v>22</v>
      </c>
      <c r="B5">
        <f t="shared" si="0"/>
        <v>0.66666666666666674</v>
      </c>
      <c r="C5">
        <v>67</v>
      </c>
      <c r="D5">
        <f t="shared" si="1"/>
        <v>0.66666666666666674</v>
      </c>
    </row>
    <row r="6" spans="1:15" hidden="1" x14ac:dyDescent="0.25">
      <c r="A6">
        <v>30</v>
      </c>
      <c r="B6">
        <f t="shared" si="0"/>
        <v>0</v>
      </c>
      <c r="C6">
        <v>0</v>
      </c>
      <c r="D6">
        <f t="shared" si="1"/>
        <v>0</v>
      </c>
    </row>
    <row r="7" spans="1:15" hidden="1" x14ac:dyDescent="0.25">
      <c r="A7">
        <v>20</v>
      </c>
      <c r="B7">
        <f t="shared" si="0"/>
        <v>0.83333333333333337</v>
      </c>
      <c r="C7">
        <v>84</v>
      </c>
      <c r="D7">
        <f t="shared" si="1"/>
        <v>0.83333333333333337</v>
      </c>
    </row>
    <row r="8" spans="1:15" hidden="1" x14ac:dyDescent="0.25">
      <c r="B8">
        <f>MAX(B2:B7)</f>
        <v>0.83333333333333337</v>
      </c>
    </row>
    <row r="9" spans="1:15" hidden="1" x14ac:dyDescent="0.25"/>
    <row r="10" spans="1:15" ht="15.75" thickBot="1" x14ac:dyDescent="0.3">
      <c r="C10" s="113" t="s">
        <v>24</v>
      </c>
      <c r="D10" s="113"/>
    </row>
    <row r="11" spans="1:15" x14ac:dyDescent="0.25">
      <c r="D11" s="1"/>
      <c r="E11" s="5"/>
      <c r="F11" s="106" t="s">
        <v>8</v>
      </c>
      <c r="G11" s="106"/>
      <c r="H11" s="106"/>
      <c r="I11" s="106"/>
      <c r="J11" s="106"/>
      <c r="K11" s="106"/>
      <c r="L11" s="106"/>
      <c r="M11" s="36"/>
      <c r="N11" s="8"/>
      <c r="O11" s="8"/>
    </row>
    <row r="12" spans="1:15" ht="25.5" thickBot="1" x14ac:dyDescent="0.3">
      <c r="D12" s="1"/>
      <c r="E12" s="34" t="s">
        <v>1</v>
      </c>
      <c r="F12" s="35" t="s">
        <v>2</v>
      </c>
      <c r="G12" s="9" t="s">
        <v>6</v>
      </c>
      <c r="H12" s="110" t="s">
        <v>4</v>
      </c>
      <c r="I12" s="110"/>
      <c r="J12" s="112"/>
      <c r="K12" s="108" t="s">
        <v>7</v>
      </c>
      <c r="L12" s="109"/>
      <c r="M12" s="49"/>
    </row>
    <row r="13" spans="1:15" ht="45" customHeight="1" thickBot="1" x14ac:dyDescent="0.3">
      <c r="D13" s="2" t="s">
        <v>9</v>
      </c>
      <c r="E13" s="11" t="s">
        <v>0</v>
      </c>
      <c r="F13" s="12" t="s">
        <v>3</v>
      </c>
      <c r="G13" s="10" t="s">
        <v>28</v>
      </c>
      <c r="H13" s="13" t="s">
        <v>47</v>
      </c>
      <c r="I13" s="37" t="s">
        <v>49</v>
      </c>
      <c r="J13" s="7" t="s">
        <v>25</v>
      </c>
      <c r="K13" s="13" t="s">
        <v>48</v>
      </c>
      <c r="L13" s="42" t="s">
        <v>5</v>
      </c>
      <c r="M13" s="80" t="s">
        <v>16</v>
      </c>
      <c r="N13" s="81" t="s">
        <v>70</v>
      </c>
    </row>
    <row r="14" spans="1:15" ht="15.75" thickBot="1" x14ac:dyDescent="0.3">
      <c r="D14" s="3" t="str">
        <f>PM!D14</f>
        <v>Tree Planting</v>
      </c>
      <c r="E14" s="59">
        <f>100*(1-(PM!E14-MIN(PM!$E$14:$E$15))/(MAX(PM!$E$14:$E$15)-MIN(PM!$E$14:$E$15)))</f>
        <v>100</v>
      </c>
      <c r="F14" s="17">
        <f>VLOOKUP(PM!F14,PM!$G$17:$H$37,2,FALSE)</f>
        <v>80</v>
      </c>
      <c r="G14" s="51">
        <f>100*(PM!G14-MIN(PM!$G$14:$G$15))/(MAX(PM!$G$14:$G$15)-MIN(PM!$G$14:$G$15))</f>
        <v>0</v>
      </c>
      <c r="H14" s="17">
        <f>VLOOKUP(PM!H14,PM!$N$10:$O$30,2,FALSE)</f>
        <v>0</v>
      </c>
      <c r="I14" s="52">
        <f>100*(PM!I14-MIN(PM!$I$14:$I$15))/(MAX(PM!$I$14:$I$15)-MIN(PM!$I$14:$I$15)+1)</f>
        <v>0</v>
      </c>
      <c r="J14" s="16">
        <f>VLOOKUP(PM!J14,PM!$N$10:$O$30,2,FALSE)</f>
        <v>60</v>
      </c>
      <c r="K14" s="15">
        <f>VLOOKUP(PM!K14,PM!$N$10:$O$30,2,FALSE)</f>
        <v>60</v>
      </c>
      <c r="L14" s="53">
        <f>100*(PM!L14-MIN(PM!$L$14:$L$15))/(MAX(PM!$L$14:$L$15)-MIN(PM!$L$14:$L$15)+1)</f>
        <v>0</v>
      </c>
      <c r="M14" s="27">
        <f>SUM(E14:L14)</f>
        <v>300</v>
      </c>
      <c r="N14" s="78">
        <f>RANK(M14,$M$14:$M$15,0)</f>
        <v>1</v>
      </c>
    </row>
    <row r="15" spans="1:15" ht="15.75" thickBot="1" x14ac:dyDescent="0.3">
      <c r="D15" s="3" t="str">
        <f>PM!D15</f>
        <v>Afforestation (1,000 ha)</v>
      </c>
      <c r="E15" s="60">
        <f>100*(1-(PM!E15-MIN(PM!$E$14:$E$15))/(MAX(PM!$E$14:$E$15)-MIN(PM!$E$14:$E$15)))</f>
        <v>0</v>
      </c>
      <c r="F15" s="20">
        <f>VLOOKUP(PM!F15,PM!$G$17:$H$37,2,FALSE)</f>
        <v>20</v>
      </c>
      <c r="G15" s="54">
        <f>100*(PM!G15-MIN(PM!$G$14:$G$15))/(MAX(PM!$G$14:$G$15)-MIN(PM!$G$14:$G$15))</f>
        <v>100</v>
      </c>
      <c r="H15" s="17">
        <f>VLOOKUP(PM!H15,PM!$N$10:$O$30,2,FALSE)</f>
        <v>0</v>
      </c>
      <c r="I15" s="52">
        <f>100*(PM!I15-MIN(PM!$I$14:$I$15))/(MAX(PM!$I$14:$I$15)-MIN(PM!$I$14:$I$15)+1)</f>
        <v>0</v>
      </c>
      <c r="J15" s="16">
        <f>VLOOKUP(PM!J15,PM!$N$10:$O$30,2,FALSE)</f>
        <v>10</v>
      </c>
      <c r="K15" s="15">
        <f>VLOOKUP(PM!K15,PM!$N$10:$O$30,2,FALSE)</f>
        <v>80</v>
      </c>
      <c r="L15" s="53">
        <f>100*(PM!L15-MIN(PM!$L$14:$L$15))/(MAX(PM!$L$14:$L$15)-MIN(PM!$L$14:$L$15)+1)</f>
        <v>0</v>
      </c>
      <c r="M15" s="27">
        <f>SUM(E15:L15)</f>
        <v>210</v>
      </c>
      <c r="N15" s="79">
        <f>RANK(M15,$M$14:$M$15,0)</f>
        <v>2</v>
      </c>
    </row>
    <row r="16" spans="1:15" x14ac:dyDescent="0.25">
      <c r="H16" s="6"/>
      <c r="I16" s="6"/>
      <c r="J16" s="6"/>
      <c r="K16" s="6"/>
      <c r="L16" s="6"/>
      <c r="M16" s="6"/>
    </row>
    <row r="17" spans="4:16" x14ac:dyDescent="0.25">
      <c r="D17" s="22"/>
      <c r="E17" s="23"/>
      <c r="F17" s="23"/>
      <c r="G17" s="23"/>
      <c r="H17" s="23"/>
      <c r="I17" s="23"/>
      <c r="J17" s="23"/>
      <c r="K17" s="23"/>
      <c r="L17" s="23"/>
      <c r="M17" s="23"/>
      <c r="P17" s="8"/>
    </row>
    <row r="18" spans="4:16" x14ac:dyDescent="0.25">
      <c r="N18" s="23"/>
      <c r="O18" s="23"/>
      <c r="P18" s="50"/>
    </row>
    <row r="20" spans="4:16" x14ac:dyDescent="0.25">
      <c r="F20" s="8"/>
    </row>
    <row r="21" spans="4:16" x14ac:dyDescent="0.25">
      <c r="F21" s="8"/>
    </row>
  </sheetData>
  <mergeCells count="4">
    <mergeCell ref="C10:D10"/>
    <mergeCell ref="F11:L11"/>
    <mergeCell ref="K12:L12"/>
    <mergeCell ref="H12:J12"/>
  </mergeCells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tabSelected="1" topLeftCell="B10" workbookViewId="0">
      <selection activeCell="D11" sqref="D11:N16"/>
    </sheetView>
  </sheetViews>
  <sheetFormatPr defaultRowHeight="15" x14ac:dyDescent="0.25"/>
  <cols>
    <col min="2" max="2" width="0.7109375" customWidth="1"/>
    <col min="3" max="3" width="2.28515625" customWidth="1"/>
    <col min="4" max="4" width="28.7109375" customWidth="1"/>
    <col min="5" max="5" width="10.85546875" customWidth="1"/>
    <col min="6" max="6" width="11.85546875" customWidth="1"/>
    <col min="7" max="8" width="9.5703125" customWidth="1"/>
    <col min="9" max="9" width="8" customWidth="1"/>
    <col min="10" max="10" width="11.7109375" customWidth="1"/>
    <col min="12" max="12" width="9.85546875" customWidth="1"/>
    <col min="14" max="14" width="10.42578125" customWidth="1"/>
    <col min="15" max="15" width="29.5703125" customWidth="1"/>
  </cols>
  <sheetData>
    <row r="1" spans="1:16" hidden="1" x14ac:dyDescent="0.25">
      <c r="A1">
        <v>18</v>
      </c>
      <c r="B1">
        <f>1-(A1-$A$1)/($A$6-$A$1)</f>
        <v>1</v>
      </c>
      <c r="C1">
        <v>100</v>
      </c>
      <c r="D1">
        <f>1-(A1-MIN($A$1:$A$7))/(MAX($A$1:$A$7)-MIN($A$1:$A$7))</f>
        <v>1</v>
      </c>
    </row>
    <row r="2" spans="1:16" hidden="1" x14ac:dyDescent="0.25">
      <c r="A2">
        <v>27</v>
      </c>
      <c r="B2">
        <f t="shared" ref="B2:B7" si="0">1-(A2-$A$1)/($A$6-$A$1)</f>
        <v>0.25</v>
      </c>
      <c r="C2">
        <v>25</v>
      </c>
      <c r="D2">
        <f t="shared" ref="D2:D7" si="1">1-(A2-MIN($A$1:$A$7))/(MAX($A$1:$A$7)-MIN($A$1:$A$7))</f>
        <v>0.25</v>
      </c>
    </row>
    <row r="3" spans="1:16" hidden="1" x14ac:dyDescent="0.25">
      <c r="A3">
        <v>25</v>
      </c>
      <c r="B3">
        <f t="shared" si="0"/>
        <v>0.41666666666666663</v>
      </c>
      <c r="C3">
        <v>42</v>
      </c>
      <c r="D3">
        <f t="shared" si="1"/>
        <v>0.41666666666666663</v>
      </c>
    </row>
    <row r="4" spans="1:16" hidden="1" x14ac:dyDescent="0.25">
      <c r="A4">
        <v>22</v>
      </c>
      <c r="B4">
        <f t="shared" si="0"/>
        <v>0.66666666666666674</v>
      </c>
      <c r="C4">
        <v>67</v>
      </c>
      <c r="D4">
        <f t="shared" si="1"/>
        <v>0.66666666666666674</v>
      </c>
    </row>
    <row r="5" spans="1:16" hidden="1" x14ac:dyDescent="0.25">
      <c r="A5">
        <v>22</v>
      </c>
      <c r="B5">
        <f t="shared" si="0"/>
        <v>0.66666666666666674</v>
      </c>
      <c r="C5">
        <v>67</v>
      </c>
      <c r="D5">
        <f t="shared" si="1"/>
        <v>0.66666666666666674</v>
      </c>
    </row>
    <row r="6" spans="1:16" hidden="1" x14ac:dyDescent="0.25">
      <c r="A6">
        <v>30</v>
      </c>
      <c r="B6">
        <f t="shared" si="0"/>
        <v>0</v>
      </c>
      <c r="C6">
        <v>0</v>
      </c>
      <c r="D6">
        <f t="shared" si="1"/>
        <v>0</v>
      </c>
    </row>
    <row r="7" spans="1:16" hidden="1" x14ac:dyDescent="0.25">
      <c r="A7">
        <v>20</v>
      </c>
      <c r="B7">
        <f t="shared" si="0"/>
        <v>0.83333333333333337</v>
      </c>
      <c r="C7">
        <v>84</v>
      </c>
      <c r="D7">
        <f t="shared" si="1"/>
        <v>0.83333333333333337</v>
      </c>
    </row>
    <row r="8" spans="1:16" hidden="1" x14ac:dyDescent="0.25">
      <c r="B8">
        <f>MAX(B2:B7)</f>
        <v>0.83333333333333337</v>
      </c>
    </row>
    <row r="9" spans="1:16" hidden="1" x14ac:dyDescent="0.25"/>
    <row r="10" spans="1:16" ht="15.75" thickBot="1" x14ac:dyDescent="0.3">
      <c r="C10" s="113" t="s">
        <v>24</v>
      </c>
      <c r="D10" s="113"/>
    </row>
    <row r="11" spans="1:16" x14ac:dyDescent="0.25">
      <c r="D11" s="1"/>
      <c r="E11" s="5"/>
      <c r="F11" s="106" t="s">
        <v>8</v>
      </c>
      <c r="G11" s="106"/>
      <c r="H11" s="106"/>
      <c r="I11" s="106"/>
      <c r="J11" s="106"/>
      <c r="K11" s="106"/>
      <c r="L11" s="106"/>
      <c r="M11" s="36"/>
      <c r="N11" s="8"/>
      <c r="O11" s="8"/>
    </row>
    <row r="12" spans="1:16" ht="25.5" thickBot="1" x14ac:dyDescent="0.3">
      <c r="D12" s="1"/>
      <c r="E12" s="34" t="s">
        <v>1</v>
      </c>
      <c r="F12" s="35" t="s">
        <v>2</v>
      </c>
      <c r="G12" s="9" t="s">
        <v>6</v>
      </c>
      <c r="H12" s="110" t="s">
        <v>4</v>
      </c>
      <c r="I12" s="111"/>
      <c r="J12" s="112"/>
      <c r="K12" s="108" t="s">
        <v>7</v>
      </c>
      <c r="L12" s="109"/>
      <c r="M12" s="49"/>
    </row>
    <row r="13" spans="1:16" ht="45" customHeight="1" thickBot="1" x14ac:dyDescent="0.3">
      <c r="D13" s="2" t="s">
        <v>9</v>
      </c>
      <c r="E13" s="11" t="s">
        <v>0</v>
      </c>
      <c r="F13" s="12" t="s">
        <v>3</v>
      </c>
      <c r="G13" s="10" t="s">
        <v>28</v>
      </c>
      <c r="H13" s="13" t="s">
        <v>47</v>
      </c>
      <c r="I13" s="37" t="s">
        <v>26</v>
      </c>
      <c r="J13" s="7" t="s">
        <v>25</v>
      </c>
      <c r="K13" s="13" t="s">
        <v>48</v>
      </c>
      <c r="L13" s="42" t="s">
        <v>5</v>
      </c>
      <c r="M13" s="80" t="s">
        <v>16</v>
      </c>
      <c r="N13" s="82" t="s">
        <v>70</v>
      </c>
      <c r="O13" s="22"/>
      <c r="P13" s="76"/>
    </row>
    <row r="14" spans="1:16" ht="15.75" thickBot="1" x14ac:dyDescent="0.3">
      <c r="D14" s="3" t="str">
        <f>PM!D14</f>
        <v>Tree Planting</v>
      </c>
      <c r="E14" s="19">
        <f>$E$17*scoring!E14</f>
        <v>15</v>
      </c>
      <c r="F14" s="51">
        <f>$F$17*scoring!F14</f>
        <v>12</v>
      </c>
      <c r="G14" s="51">
        <f>$G$17*scoring!G14</f>
        <v>0</v>
      </c>
      <c r="H14" s="51">
        <f>$H$17*scoring!H14</f>
        <v>0</v>
      </c>
      <c r="I14" s="52">
        <f>$I$17*scoring!I14</f>
        <v>0</v>
      </c>
      <c r="J14" s="61">
        <f>$J$17*scoring!J14</f>
        <v>3</v>
      </c>
      <c r="K14" s="19">
        <f>$K$17*scoring!K14</f>
        <v>3</v>
      </c>
      <c r="L14" s="64">
        <f>$L$17*scoring!L14</f>
        <v>0</v>
      </c>
      <c r="M14" s="27">
        <f>SUM(E14:L14)</f>
        <v>33</v>
      </c>
      <c r="N14" s="83">
        <f>RANK(M14,$M$14:$M$15,0)</f>
        <v>1</v>
      </c>
      <c r="O14" s="22"/>
      <c r="P14" s="77"/>
    </row>
    <row r="15" spans="1:16" ht="15.75" thickBot="1" x14ac:dyDescent="0.3">
      <c r="D15" s="3" t="str">
        <f>PM!D15</f>
        <v>Afforestation (1,000 ha)</v>
      </c>
      <c r="E15" s="63">
        <f>$E$17*scoring!E15</f>
        <v>0</v>
      </c>
      <c r="F15" s="51">
        <f>$F$17*scoring!F15</f>
        <v>3</v>
      </c>
      <c r="G15" s="51">
        <f>$G$17*scoring!G15</f>
        <v>25</v>
      </c>
      <c r="H15" s="51">
        <f>$H$17*scoring!H15</f>
        <v>0</v>
      </c>
      <c r="I15" s="52">
        <f>$I$17*scoring!I15</f>
        <v>0</v>
      </c>
      <c r="J15" s="61">
        <f>$J$17*scoring!J15</f>
        <v>0.5</v>
      </c>
      <c r="K15" s="19">
        <f>$K$17*scoring!K15</f>
        <v>4</v>
      </c>
      <c r="L15" s="64">
        <f>$L$17*scoring!L15</f>
        <v>0</v>
      </c>
      <c r="M15" s="27">
        <f>SUM(E15:L15)</f>
        <v>32.5</v>
      </c>
      <c r="N15" s="84">
        <f>RANK(M15,$M$14:$M$15,0)</f>
        <v>2</v>
      </c>
      <c r="O15" s="22"/>
      <c r="P15" s="77"/>
    </row>
    <row r="16" spans="1:16" x14ac:dyDescent="0.25">
      <c r="D16" s="6"/>
      <c r="F16" s="6"/>
      <c r="G16" s="6"/>
      <c r="H16" s="6"/>
      <c r="I16" s="6"/>
      <c r="J16" s="6"/>
      <c r="K16" s="6"/>
      <c r="L16" s="6"/>
      <c r="M16" s="6"/>
      <c r="O16" s="22"/>
      <c r="P16" s="77"/>
    </row>
    <row r="17" spans="4:16" x14ac:dyDescent="0.25">
      <c r="D17" s="14" t="s">
        <v>10</v>
      </c>
      <c r="E17" s="18">
        <v>0.15</v>
      </c>
      <c r="F17" s="18">
        <v>0.15</v>
      </c>
      <c r="G17" s="18">
        <v>0.25</v>
      </c>
      <c r="H17" s="56">
        <v>0.15</v>
      </c>
      <c r="I17" s="56">
        <v>0.1</v>
      </c>
      <c r="J17" s="56">
        <v>0.05</v>
      </c>
      <c r="K17" s="58">
        <v>0.05</v>
      </c>
      <c r="L17" s="58">
        <v>0.1</v>
      </c>
      <c r="M17" s="55">
        <f>SUM(E17:L17)</f>
        <v>1.0000000000000002</v>
      </c>
      <c r="P17" s="8"/>
    </row>
    <row r="18" spans="4:16" x14ac:dyDescent="0.25">
      <c r="N18" s="23"/>
      <c r="O18" s="23"/>
      <c r="P18" s="50"/>
    </row>
    <row r="19" spans="4:16" x14ac:dyDescent="0.25">
      <c r="I19" s="57">
        <f>SUM(H17:J17)</f>
        <v>0.3</v>
      </c>
      <c r="K19" s="114">
        <f>SUM(K17:L17)</f>
        <v>0.15000000000000002</v>
      </c>
      <c r="L19" s="114"/>
    </row>
    <row r="20" spans="4:16" x14ac:dyDescent="0.25">
      <c r="F20" s="8"/>
    </row>
    <row r="21" spans="4:16" x14ac:dyDescent="0.25">
      <c r="F21" s="8"/>
    </row>
  </sheetData>
  <sortState ref="O14:P21">
    <sortCondition descending="1" ref="P14:P21"/>
  </sortState>
  <mergeCells count="5">
    <mergeCell ref="C10:D10"/>
    <mergeCell ref="F11:L11"/>
    <mergeCell ref="H12:J12"/>
    <mergeCell ref="K12:L12"/>
    <mergeCell ref="K19:L19"/>
  </mergeCells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topLeftCell="A10" zoomScale="90" zoomScaleNormal="90" workbookViewId="0">
      <selection activeCell="E20" sqref="E20"/>
    </sheetView>
  </sheetViews>
  <sheetFormatPr defaultRowHeight="15" x14ac:dyDescent="0.25"/>
  <cols>
    <col min="2" max="2" width="0.7109375" customWidth="1"/>
    <col min="3" max="3" width="2.28515625" customWidth="1"/>
    <col min="4" max="4" width="28.7109375" customWidth="1"/>
    <col min="5" max="5" width="10.85546875" customWidth="1"/>
    <col min="6" max="6" width="11.85546875" customWidth="1"/>
    <col min="7" max="7" width="10.42578125" customWidth="1"/>
    <col min="8" max="8" width="11.7109375" customWidth="1"/>
    <col min="9" max="9" width="8" customWidth="1"/>
    <col min="10" max="10" width="11.7109375" customWidth="1"/>
    <col min="12" max="12" width="9.85546875" customWidth="1"/>
    <col min="14" max="14" width="10.42578125" customWidth="1"/>
    <col min="15" max="15" width="29.140625" customWidth="1"/>
  </cols>
  <sheetData>
    <row r="1" spans="1:17" hidden="1" x14ac:dyDescent="0.25">
      <c r="A1">
        <v>18</v>
      </c>
      <c r="B1">
        <f>1-(A1-$A$1)/($A$6-$A$1)</f>
        <v>1</v>
      </c>
      <c r="C1">
        <v>100</v>
      </c>
      <c r="D1">
        <f>1-(A1-MIN($A$1:$A$7))/(MAX($A$1:$A$7)-MIN($A$1:$A$7))</f>
        <v>1</v>
      </c>
    </row>
    <row r="2" spans="1:17" hidden="1" x14ac:dyDescent="0.25">
      <c r="A2">
        <v>27</v>
      </c>
      <c r="B2">
        <f t="shared" ref="B2:B7" si="0">1-(A2-$A$1)/($A$6-$A$1)</f>
        <v>0.25</v>
      </c>
      <c r="C2">
        <v>25</v>
      </c>
      <c r="D2">
        <f t="shared" ref="D2:D7" si="1">1-(A2-MIN($A$1:$A$7))/(MAX($A$1:$A$7)-MIN($A$1:$A$7))</f>
        <v>0.25</v>
      </c>
    </row>
    <row r="3" spans="1:17" hidden="1" x14ac:dyDescent="0.25">
      <c r="A3">
        <v>25</v>
      </c>
      <c r="B3">
        <f t="shared" si="0"/>
        <v>0.41666666666666663</v>
      </c>
      <c r="C3">
        <v>42</v>
      </c>
      <c r="D3">
        <f t="shared" si="1"/>
        <v>0.41666666666666663</v>
      </c>
    </row>
    <row r="4" spans="1:17" hidden="1" x14ac:dyDescent="0.25">
      <c r="A4">
        <v>22</v>
      </c>
      <c r="B4">
        <f t="shared" si="0"/>
        <v>0.66666666666666674</v>
      </c>
      <c r="C4">
        <v>67</v>
      </c>
      <c r="D4">
        <f t="shared" si="1"/>
        <v>0.66666666666666674</v>
      </c>
    </row>
    <row r="5" spans="1:17" hidden="1" x14ac:dyDescent="0.25">
      <c r="A5">
        <v>22</v>
      </c>
      <c r="B5">
        <f t="shared" si="0"/>
        <v>0.66666666666666674</v>
      </c>
      <c r="C5">
        <v>67</v>
      </c>
      <c r="D5">
        <f t="shared" si="1"/>
        <v>0.66666666666666674</v>
      </c>
    </row>
    <row r="6" spans="1:17" hidden="1" x14ac:dyDescent="0.25">
      <c r="A6">
        <v>30</v>
      </c>
      <c r="B6">
        <f t="shared" si="0"/>
        <v>0</v>
      </c>
      <c r="C6">
        <v>0</v>
      </c>
      <c r="D6">
        <f t="shared" si="1"/>
        <v>0</v>
      </c>
    </row>
    <row r="7" spans="1:17" hidden="1" x14ac:dyDescent="0.25">
      <c r="A7">
        <v>20</v>
      </c>
      <c r="B7">
        <f t="shared" si="0"/>
        <v>0.83333333333333337</v>
      </c>
      <c r="C7">
        <v>84</v>
      </c>
      <c r="D7">
        <f t="shared" si="1"/>
        <v>0.83333333333333337</v>
      </c>
    </row>
    <row r="8" spans="1:17" hidden="1" x14ac:dyDescent="0.25">
      <c r="B8">
        <f>MAX(B2:B7)</f>
        <v>0.83333333333333337</v>
      </c>
    </row>
    <row r="9" spans="1:17" hidden="1" x14ac:dyDescent="0.25"/>
    <row r="10" spans="1:17" ht="15.75" thickBot="1" x14ac:dyDescent="0.3">
      <c r="C10" s="113" t="s">
        <v>24</v>
      </c>
      <c r="D10" s="113"/>
    </row>
    <row r="11" spans="1:17" x14ac:dyDescent="0.25">
      <c r="D11" s="1"/>
      <c r="E11" s="5"/>
      <c r="F11" s="115" t="s">
        <v>8</v>
      </c>
      <c r="G11" s="115"/>
      <c r="H11" s="115"/>
      <c r="I11" s="115"/>
      <c r="J11" s="115"/>
      <c r="K11" s="115"/>
      <c r="L11" s="115"/>
      <c r="M11" s="36"/>
      <c r="N11" s="8"/>
      <c r="O11" s="8"/>
    </row>
    <row r="12" spans="1:17" ht="25.5" thickBot="1" x14ac:dyDescent="0.3">
      <c r="D12" s="85" t="s">
        <v>71</v>
      </c>
      <c r="E12" s="86" t="s">
        <v>1</v>
      </c>
      <c r="F12" s="87" t="s">
        <v>2</v>
      </c>
      <c r="G12" s="88" t="s">
        <v>6</v>
      </c>
      <c r="H12" s="116" t="s">
        <v>4</v>
      </c>
      <c r="I12" s="117"/>
      <c r="J12" s="118"/>
      <c r="K12" s="119" t="s">
        <v>7</v>
      </c>
      <c r="L12" s="120"/>
      <c r="M12" s="49"/>
      <c r="N12" s="8"/>
      <c r="O12" s="8"/>
      <c r="P12" s="8"/>
    </row>
    <row r="13" spans="1:17" ht="55.5" customHeight="1" thickBot="1" x14ac:dyDescent="0.3">
      <c r="D13" s="2" t="s">
        <v>9</v>
      </c>
      <c r="E13" s="89" t="s">
        <v>0</v>
      </c>
      <c r="F13" s="90" t="s">
        <v>3</v>
      </c>
      <c r="G13" s="91" t="s">
        <v>28</v>
      </c>
      <c r="H13" s="92" t="s">
        <v>47</v>
      </c>
      <c r="I13" s="93" t="s">
        <v>26</v>
      </c>
      <c r="J13" s="94" t="s">
        <v>25</v>
      </c>
      <c r="K13" s="92" t="s">
        <v>48</v>
      </c>
      <c r="L13" s="95" t="s">
        <v>5</v>
      </c>
      <c r="M13" s="21" t="s">
        <v>16</v>
      </c>
      <c r="N13" s="72" t="s">
        <v>70</v>
      </c>
      <c r="O13" s="75"/>
      <c r="P13" s="76"/>
      <c r="Q13" s="8"/>
    </row>
    <row r="14" spans="1:17" ht="15.75" thickBot="1" x14ac:dyDescent="0.3">
      <c r="D14" s="3" t="str">
        <f>PM!D14</f>
        <v>Tree Planting</v>
      </c>
      <c r="E14" s="19">
        <f>$E$17*scoring!E14</f>
        <v>20</v>
      </c>
      <c r="F14" s="51">
        <f>$F$17*scoring!F14</f>
        <v>8</v>
      </c>
      <c r="G14" s="51">
        <f>$G$17*scoring!G14</f>
        <v>0</v>
      </c>
      <c r="H14" s="51">
        <f>$H$17*scoring!H14</f>
        <v>0</v>
      </c>
      <c r="I14" s="52">
        <f>$I$17*scoring!I14</f>
        <v>0</v>
      </c>
      <c r="J14" s="61">
        <f>$J$17*scoring!J14</f>
        <v>3</v>
      </c>
      <c r="K14" s="19">
        <f>$K$17*scoring!K14</f>
        <v>3</v>
      </c>
      <c r="L14" s="53">
        <f>$L$17*scoring!L14</f>
        <v>0</v>
      </c>
      <c r="M14" s="73">
        <f>SUM(E14:L14)</f>
        <v>34</v>
      </c>
      <c r="N14" s="74">
        <f>RANK(M14,$M$14:$M$15,0)</f>
        <v>2</v>
      </c>
      <c r="O14" s="75"/>
      <c r="P14" s="77"/>
      <c r="Q14" s="8"/>
    </row>
    <row r="15" spans="1:17" ht="15.75" thickBot="1" x14ac:dyDescent="0.3">
      <c r="D15" s="3" t="str">
        <f>PM!D15</f>
        <v>Afforestation (1,000 ha)</v>
      </c>
      <c r="E15" s="63">
        <f>$E$17*scoring!E15</f>
        <v>0</v>
      </c>
      <c r="F15" s="51">
        <f>$F$17*scoring!F15</f>
        <v>2</v>
      </c>
      <c r="G15" s="51">
        <f>$G$17*scoring!G15</f>
        <v>30</v>
      </c>
      <c r="H15" s="51">
        <f>$H$17*scoring!H15</f>
        <v>0</v>
      </c>
      <c r="I15" s="52">
        <f>$I$17*scoring!I15</f>
        <v>0</v>
      </c>
      <c r="J15" s="61">
        <f>$J$17*scoring!J15</f>
        <v>0.5</v>
      </c>
      <c r="K15" s="19">
        <f>$K$17*scoring!K15</f>
        <v>4</v>
      </c>
      <c r="L15" s="62">
        <f>$L$17*scoring!L15</f>
        <v>0</v>
      </c>
      <c r="M15" s="27">
        <f>SUM(E15:L15)</f>
        <v>36.5</v>
      </c>
      <c r="N15" s="71">
        <f>RANK(M15,$M$14:$M$15,0)</f>
        <v>1</v>
      </c>
      <c r="O15" s="75"/>
      <c r="P15" s="77"/>
      <c r="Q15" s="8"/>
    </row>
    <row r="16" spans="1:17" x14ac:dyDescent="0.25">
      <c r="F16" s="6"/>
      <c r="G16" s="6"/>
      <c r="H16" s="6"/>
      <c r="I16" s="6"/>
      <c r="J16" s="6"/>
      <c r="K16" s="6"/>
      <c r="L16" s="6"/>
      <c r="M16" s="6"/>
      <c r="N16" s="6"/>
      <c r="O16" s="22"/>
      <c r="P16" s="77"/>
      <c r="Q16" s="8"/>
    </row>
    <row r="17" spans="4:16" x14ac:dyDescent="0.25">
      <c r="D17" s="14" t="s">
        <v>10</v>
      </c>
      <c r="E17" s="18">
        <v>0.2</v>
      </c>
      <c r="F17" s="18">
        <v>0.1</v>
      </c>
      <c r="G17" s="18">
        <v>0.3</v>
      </c>
      <c r="H17" s="56">
        <v>0.05</v>
      </c>
      <c r="I17" s="56">
        <v>0.1</v>
      </c>
      <c r="J17" s="56">
        <v>0.05</v>
      </c>
      <c r="K17" s="58">
        <v>0.05</v>
      </c>
      <c r="L17" s="58">
        <v>0.15</v>
      </c>
      <c r="M17" s="55">
        <f>SUM(E17:L17)</f>
        <v>1.0000000000000002</v>
      </c>
      <c r="N17" s="23"/>
      <c r="P17" s="8"/>
    </row>
    <row r="18" spans="4:16" x14ac:dyDescent="0.25">
      <c r="O18" s="23"/>
      <c r="P18" s="50"/>
    </row>
    <row r="19" spans="4:16" x14ac:dyDescent="0.25">
      <c r="I19" s="57">
        <f>SUM(H17:J17)</f>
        <v>0.2</v>
      </c>
      <c r="K19" s="114">
        <f>SUM(K17:L17)</f>
        <v>0.2</v>
      </c>
      <c r="L19" s="114"/>
    </row>
    <row r="20" spans="4:16" x14ac:dyDescent="0.25">
      <c r="F20" s="8"/>
    </row>
    <row r="21" spans="4:16" x14ac:dyDescent="0.25">
      <c r="F21" s="8"/>
    </row>
  </sheetData>
  <mergeCells count="5">
    <mergeCell ref="C10:D10"/>
    <mergeCell ref="F11:L11"/>
    <mergeCell ref="H12:J12"/>
    <mergeCell ref="K12:L12"/>
    <mergeCell ref="K19:L19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topLeftCell="A10" zoomScale="90" zoomScaleNormal="90" workbookViewId="0">
      <selection activeCell="E23" sqref="E23"/>
    </sheetView>
  </sheetViews>
  <sheetFormatPr defaultRowHeight="15" x14ac:dyDescent="0.25"/>
  <cols>
    <col min="2" max="2" width="0.7109375" customWidth="1"/>
    <col min="3" max="3" width="2.28515625" customWidth="1"/>
    <col min="4" max="4" width="28.7109375" customWidth="1"/>
    <col min="5" max="5" width="10.85546875" customWidth="1"/>
    <col min="6" max="6" width="11.85546875" customWidth="1"/>
    <col min="7" max="8" width="9.5703125" customWidth="1"/>
    <col min="9" max="9" width="8" customWidth="1"/>
    <col min="10" max="10" width="11.7109375" customWidth="1"/>
    <col min="12" max="12" width="9.85546875" customWidth="1"/>
    <col min="14" max="14" width="10.42578125" customWidth="1"/>
    <col min="15" max="15" width="29.140625" customWidth="1"/>
  </cols>
  <sheetData>
    <row r="1" spans="1:17" hidden="1" x14ac:dyDescent="0.25">
      <c r="A1">
        <v>18</v>
      </c>
      <c r="B1">
        <f>1-(A1-$A$1)/($A$6-$A$1)</f>
        <v>1</v>
      </c>
      <c r="C1">
        <v>100</v>
      </c>
      <c r="D1">
        <f>1-(A1-MIN($A$1:$A$7))/(MAX($A$1:$A$7)-MIN($A$1:$A$7))</f>
        <v>1</v>
      </c>
    </row>
    <row r="2" spans="1:17" hidden="1" x14ac:dyDescent="0.25">
      <c r="A2">
        <v>27</v>
      </c>
      <c r="B2">
        <f t="shared" ref="B2:B7" si="0">1-(A2-$A$1)/($A$6-$A$1)</f>
        <v>0.25</v>
      </c>
      <c r="C2">
        <v>25</v>
      </c>
      <c r="D2">
        <f t="shared" ref="D2:D7" si="1">1-(A2-MIN($A$1:$A$7))/(MAX($A$1:$A$7)-MIN($A$1:$A$7))</f>
        <v>0.25</v>
      </c>
    </row>
    <row r="3" spans="1:17" hidden="1" x14ac:dyDescent="0.25">
      <c r="A3">
        <v>25</v>
      </c>
      <c r="B3">
        <f t="shared" si="0"/>
        <v>0.41666666666666663</v>
      </c>
      <c r="C3">
        <v>42</v>
      </c>
      <c r="D3">
        <f t="shared" si="1"/>
        <v>0.41666666666666663</v>
      </c>
    </row>
    <row r="4" spans="1:17" hidden="1" x14ac:dyDescent="0.25">
      <c r="A4">
        <v>22</v>
      </c>
      <c r="B4">
        <f t="shared" si="0"/>
        <v>0.66666666666666674</v>
      </c>
      <c r="C4">
        <v>67</v>
      </c>
      <c r="D4">
        <f t="shared" si="1"/>
        <v>0.66666666666666674</v>
      </c>
    </row>
    <row r="5" spans="1:17" hidden="1" x14ac:dyDescent="0.25">
      <c r="A5">
        <v>22</v>
      </c>
      <c r="B5">
        <f t="shared" si="0"/>
        <v>0.66666666666666674</v>
      </c>
      <c r="C5">
        <v>67</v>
      </c>
      <c r="D5">
        <f t="shared" si="1"/>
        <v>0.66666666666666674</v>
      </c>
    </row>
    <row r="6" spans="1:17" hidden="1" x14ac:dyDescent="0.25">
      <c r="A6">
        <v>30</v>
      </c>
      <c r="B6">
        <f t="shared" si="0"/>
        <v>0</v>
      </c>
      <c r="C6">
        <v>0</v>
      </c>
      <c r="D6">
        <f t="shared" si="1"/>
        <v>0</v>
      </c>
    </row>
    <row r="7" spans="1:17" hidden="1" x14ac:dyDescent="0.25">
      <c r="A7">
        <v>20</v>
      </c>
      <c r="B7">
        <f t="shared" si="0"/>
        <v>0.83333333333333337</v>
      </c>
      <c r="C7">
        <v>84</v>
      </c>
      <c r="D7">
        <f t="shared" si="1"/>
        <v>0.83333333333333337</v>
      </c>
    </row>
    <row r="8" spans="1:17" hidden="1" x14ac:dyDescent="0.25">
      <c r="B8">
        <f>MAX(B2:B7)</f>
        <v>0.83333333333333337</v>
      </c>
    </row>
    <row r="9" spans="1:17" hidden="1" x14ac:dyDescent="0.25"/>
    <row r="10" spans="1:17" ht="15.75" thickBot="1" x14ac:dyDescent="0.3">
      <c r="C10" s="113" t="s">
        <v>24</v>
      </c>
      <c r="D10" s="113"/>
    </row>
    <row r="11" spans="1:17" x14ac:dyDescent="0.25">
      <c r="D11" s="1"/>
      <c r="E11" s="5"/>
      <c r="F11" s="106" t="s">
        <v>8</v>
      </c>
      <c r="G11" s="106"/>
      <c r="H11" s="106"/>
      <c r="I11" s="106"/>
      <c r="J11" s="106"/>
      <c r="K11" s="106"/>
      <c r="L11" s="106"/>
      <c r="M11" s="36"/>
      <c r="N11" s="8"/>
      <c r="O11" s="8"/>
    </row>
    <row r="12" spans="1:17" ht="25.5" thickBot="1" x14ac:dyDescent="0.3">
      <c r="D12" s="1"/>
      <c r="E12" s="34" t="s">
        <v>1</v>
      </c>
      <c r="F12" s="35" t="s">
        <v>2</v>
      </c>
      <c r="G12" s="9" t="s">
        <v>6</v>
      </c>
      <c r="H12" s="110" t="s">
        <v>4</v>
      </c>
      <c r="I12" s="111"/>
      <c r="J12" s="112"/>
      <c r="K12" s="108" t="s">
        <v>7</v>
      </c>
      <c r="L12" s="109"/>
      <c r="M12" s="49"/>
    </row>
    <row r="13" spans="1:17" ht="45" customHeight="1" thickBot="1" x14ac:dyDescent="0.3">
      <c r="D13" s="2" t="s">
        <v>9</v>
      </c>
      <c r="E13" s="11" t="s">
        <v>0</v>
      </c>
      <c r="F13" s="12" t="s">
        <v>3</v>
      </c>
      <c r="G13" s="10" t="s">
        <v>28</v>
      </c>
      <c r="H13" s="13" t="s">
        <v>47</v>
      </c>
      <c r="I13" s="37" t="s">
        <v>26</v>
      </c>
      <c r="J13" s="7" t="s">
        <v>25</v>
      </c>
      <c r="K13" s="13" t="s">
        <v>48</v>
      </c>
      <c r="L13" s="42" t="s">
        <v>5</v>
      </c>
      <c r="M13" s="80" t="s">
        <v>16</v>
      </c>
      <c r="N13" s="82" t="s">
        <v>70</v>
      </c>
      <c r="O13" s="22"/>
      <c r="P13" s="76"/>
      <c r="Q13" s="8"/>
    </row>
    <row r="14" spans="1:17" ht="15.75" thickBot="1" x14ac:dyDescent="0.3">
      <c r="D14" s="3" t="str">
        <f>PM!D14</f>
        <v>Tree Planting</v>
      </c>
      <c r="E14" s="19">
        <f>$E$17*scoring!E14</f>
        <v>15</v>
      </c>
      <c r="F14" s="51">
        <f>$F$17*scoring!F14</f>
        <v>8</v>
      </c>
      <c r="G14" s="51">
        <f>$G$17*scoring!G14</f>
        <v>0</v>
      </c>
      <c r="H14" s="51">
        <f>$H$17*scoring!H14</f>
        <v>0</v>
      </c>
      <c r="I14" s="52">
        <f>$I$17*scoring!I14</f>
        <v>0</v>
      </c>
      <c r="J14" s="61">
        <f>$J$17*scoring!J14</f>
        <v>3</v>
      </c>
      <c r="K14" s="19">
        <f>$K$17*scoring!K14</f>
        <v>3</v>
      </c>
      <c r="L14" s="53">
        <f>$L$17*scoring!L14</f>
        <v>0</v>
      </c>
      <c r="M14" s="27">
        <f>SUM(E14:L14)</f>
        <v>29</v>
      </c>
      <c r="N14" s="83">
        <f>RANK(M14,$M$14:$M$15,0)</f>
        <v>2</v>
      </c>
      <c r="O14" s="22"/>
      <c r="P14" s="77"/>
      <c r="Q14" s="8"/>
    </row>
    <row r="15" spans="1:17" ht="15.75" thickBot="1" x14ac:dyDescent="0.3">
      <c r="D15" s="3" t="str">
        <f>PM!D15</f>
        <v>Afforestation (1,000 ha)</v>
      </c>
      <c r="E15" s="63">
        <f>$E$17*scoring!E15</f>
        <v>0</v>
      </c>
      <c r="F15" s="51">
        <f>$F$17*scoring!F15</f>
        <v>2</v>
      </c>
      <c r="G15" s="51">
        <f>$G$17*scoring!G15</f>
        <v>35</v>
      </c>
      <c r="H15" s="51">
        <f>$H$17*scoring!H15</f>
        <v>0</v>
      </c>
      <c r="I15" s="52">
        <f>$I$17*scoring!I15</f>
        <v>0</v>
      </c>
      <c r="J15" s="61">
        <f>$J$17*scoring!J15</f>
        <v>0.5</v>
      </c>
      <c r="K15" s="19">
        <f>$K$17*scoring!K15</f>
        <v>4</v>
      </c>
      <c r="L15" s="62">
        <f>$L$17*scoring!L15</f>
        <v>0</v>
      </c>
      <c r="M15" s="27">
        <f>SUM(E15:L15)</f>
        <v>41.5</v>
      </c>
      <c r="N15" s="84">
        <f>RANK(M15,$M$14:$M$15,0)</f>
        <v>1</v>
      </c>
      <c r="O15" s="22"/>
      <c r="P15" s="77"/>
      <c r="Q15" s="8"/>
    </row>
    <row r="16" spans="1:17" x14ac:dyDescent="0.25">
      <c r="F16" s="6"/>
      <c r="G16" s="6"/>
      <c r="H16" s="6"/>
      <c r="I16" s="6"/>
      <c r="J16" s="6"/>
      <c r="K16" s="6"/>
      <c r="L16" s="6"/>
      <c r="M16" s="6"/>
      <c r="O16" s="22"/>
      <c r="P16" s="77"/>
      <c r="Q16" s="8"/>
    </row>
    <row r="17" spans="4:16" x14ac:dyDescent="0.25">
      <c r="D17" s="14" t="s">
        <v>10</v>
      </c>
      <c r="E17" s="18">
        <v>0.15</v>
      </c>
      <c r="F17" s="18">
        <v>0.1</v>
      </c>
      <c r="G17" s="18">
        <v>0.35</v>
      </c>
      <c r="H17" s="56">
        <v>0.05</v>
      </c>
      <c r="I17" s="56">
        <v>0.1</v>
      </c>
      <c r="J17" s="56">
        <v>0.05</v>
      </c>
      <c r="K17" s="70">
        <v>0.05</v>
      </c>
      <c r="L17" s="70">
        <v>0.15</v>
      </c>
      <c r="M17" s="55">
        <f>SUM(E17:L17)</f>
        <v>1</v>
      </c>
      <c r="P17" s="8"/>
    </row>
    <row r="18" spans="4:16" x14ac:dyDescent="0.25">
      <c r="N18" s="23"/>
      <c r="O18" s="23"/>
      <c r="P18" s="50"/>
    </row>
    <row r="19" spans="4:16" x14ac:dyDescent="0.25">
      <c r="I19" s="57">
        <f>SUM(H17:J17)</f>
        <v>0.2</v>
      </c>
      <c r="K19" s="114">
        <f>SUM(K17:L17)</f>
        <v>0.2</v>
      </c>
      <c r="L19" s="114"/>
    </row>
    <row r="20" spans="4:16" x14ac:dyDescent="0.25">
      <c r="F20" s="8"/>
    </row>
    <row r="21" spans="4:16" x14ac:dyDescent="0.25">
      <c r="F21" s="8"/>
    </row>
  </sheetData>
  <mergeCells count="5">
    <mergeCell ref="C10:D10"/>
    <mergeCell ref="F11:L11"/>
    <mergeCell ref="H12:J12"/>
    <mergeCell ref="K12:L12"/>
    <mergeCell ref="K19:L19"/>
  </mergeCells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workbookViewId="0">
      <selection activeCell="E12" sqref="E12"/>
    </sheetView>
  </sheetViews>
  <sheetFormatPr defaultRowHeight="15" x14ac:dyDescent="0.25"/>
  <cols>
    <col min="2" max="2" width="25.42578125" customWidth="1"/>
    <col min="3" max="3" width="10" customWidth="1"/>
    <col min="4" max="4" width="16.7109375" customWidth="1"/>
    <col min="5" max="5" width="14.28515625" customWidth="1"/>
    <col min="9" max="9" width="18.5703125" customWidth="1"/>
    <col min="10" max="10" width="15.7109375" customWidth="1"/>
    <col min="11" max="11" width="14.85546875" customWidth="1"/>
  </cols>
  <sheetData>
    <row r="1" spans="1:11" x14ac:dyDescent="0.25">
      <c r="A1" s="96" t="s">
        <v>79</v>
      </c>
      <c r="B1" s="96"/>
      <c r="C1" s="96"/>
      <c r="D1" s="96"/>
      <c r="E1" s="96"/>
      <c r="H1" s="96" t="s">
        <v>80</v>
      </c>
      <c r="I1" s="96"/>
      <c r="J1" s="96"/>
      <c r="K1" s="96"/>
    </row>
    <row r="2" spans="1:11" x14ac:dyDescent="0.25">
      <c r="A2" s="96" t="s">
        <v>81</v>
      </c>
      <c r="B2" s="96"/>
      <c r="C2" s="96"/>
      <c r="D2" s="96"/>
      <c r="E2" s="96"/>
    </row>
    <row r="3" spans="1:11" x14ac:dyDescent="0.25">
      <c r="A3" s="96"/>
      <c r="B3" s="96"/>
      <c r="C3" s="96"/>
      <c r="D3" s="96"/>
      <c r="E3" s="96"/>
      <c r="H3" t="s">
        <v>82</v>
      </c>
      <c r="I3" s="97" t="s">
        <v>83</v>
      </c>
      <c r="J3" s="97" t="s">
        <v>84</v>
      </c>
      <c r="K3" s="98" t="s">
        <v>85</v>
      </c>
    </row>
    <row r="4" spans="1:11" x14ac:dyDescent="0.25">
      <c r="A4" s="99" t="s">
        <v>86</v>
      </c>
      <c r="B4" s="99" t="s">
        <v>87</v>
      </c>
      <c r="C4" s="99" t="s">
        <v>88</v>
      </c>
      <c r="D4" s="99" t="s">
        <v>89</v>
      </c>
      <c r="E4" s="99" t="s">
        <v>90</v>
      </c>
      <c r="I4" s="100" t="s">
        <v>91</v>
      </c>
      <c r="J4" s="100" t="s">
        <v>92</v>
      </c>
      <c r="K4" s="101" t="s">
        <v>92</v>
      </c>
    </row>
    <row r="5" spans="1:11" x14ac:dyDescent="0.25">
      <c r="A5" s="102">
        <v>1</v>
      </c>
      <c r="B5" s="102" t="s">
        <v>93</v>
      </c>
      <c r="C5" s="103">
        <v>100000</v>
      </c>
      <c r="D5" s="102">
        <v>1</v>
      </c>
      <c r="E5" s="103">
        <v>100000</v>
      </c>
      <c r="H5" s="104" t="s">
        <v>94</v>
      </c>
      <c r="I5" s="103">
        <v>30631</v>
      </c>
      <c r="J5" s="103">
        <v>23071</v>
      </c>
      <c r="K5" s="103">
        <v>7560</v>
      </c>
    </row>
    <row r="6" spans="1:11" x14ac:dyDescent="0.25">
      <c r="A6" s="102">
        <v>2</v>
      </c>
      <c r="B6" s="102" t="s">
        <v>95</v>
      </c>
      <c r="C6" s="103">
        <v>50000</v>
      </c>
      <c r="D6" s="102">
        <v>3</v>
      </c>
      <c r="E6" s="103">
        <v>150000</v>
      </c>
      <c r="H6" s="104" t="s">
        <v>96</v>
      </c>
      <c r="I6" s="103">
        <v>13011</v>
      </c>
      <c r="J6" s="103">
        <v>5513</v>
      </c>
      <c r="K6" s="103">
        <v>7498</v>
      </c>
    </row>
    <row r="7" spans="1:11" x14ac:dyDescent="0.25">
      <c r="A7" s="102">
        <v>3</v>
      </c>
      <c r="B7" s="102" t="s">
        <v>97</v>
      </c>
      <c r="C7" s="103">
        <v>50000</v>
      </c>
      <c r="D7" s="102">
        <v>1</v>
      </c>
      <c r="E7" s="103">
        <v>50000</v>
      </c>
      <c r="H7" s="104" t="s">
        <v>98</v>
      </c>
      <c r="I7" s="105">
        <f>SUM(I5:I6)</f>
        <v>43642</v>
      </c>
      <c r="J7" s="105">
        <f>SUM(J5:J6)</f>
        <v>28584</v>
      </c>
      <c r="K7" s="105">
        <f>SUM(K5:K6)</f>
        <v>15058</v>
      </c>
    </row>
    <row r="8" spans="1:11" x14ac:dyDescent="0.25">
      <c r="A8" s="102">
        <v>4</v>
      </c>
      <c r="B8" s="102" t="s">
        <v>99</v>
      </c>
      <c r="C8" s="103">
        <v>20000</v>
      </c>
      <c r="D8" s="102"/>
      <c r="E8" s="103">
        <v>20000</v>
      </c>
    </row>
    <row r="9" spans="1:11" x14ac:dyDescent="0.25">
      <c r="A9" s="102">
        <v>5</v>
      </c>
      <c r="B9" s="102" t="s">
        <v>100</v>
      </c>
      <c r="C9" s="103">
        <v>3000</v>
      </c>
      <c r="D9" s="102"/>
      <c r="E9" s="103">
        <v>3000</v>
      </c>
    </row>
    <row r="10" spans="1:11" x14ac:dyDescent="0.25">
      <c r="A10" s="102">
        <v>6</v>
      </c>
      <c r="B10" s="102" t="s">
        <v>101</v>
      </c>
      <c r="C10" s="103">
        <v>20000</v>
      </c>
      <c r="D10" s="102"/>
      <c r="E10" s="103">
        <v>20000</v>
      </c>
    </row>
    <row r="11" spans="1:11" x14ac:dyDescent="0.25">
      <c r="A11" s="102">
        <v>7</v>
      </c>
      <c r="B11" s="102" t="s">
        <v>102</v>
      </c>
      <c r="C11" s="103">
        <v>7000</v>
      </c>
      <c r="D11" s="102"/>
      <c r="E11" s="103">
        <v>7000</v>
      </c>
    </row>
    <row r="12" spans="1:11" x14ac:dyDescent="0.25">
      <c r="A12" s="102"/>
      <c r="B12" s="121" t="s">
        <v>98</v>
      </c>
      <c r="C12" s="122"/>
      <c r="D12" s="123"/>
      <c r="E12" s="105">
        <v>350000</v>
      </c>
    </row>
    <row r="14" spans="1:11" x14ac:dyDescent="0.25">
      <c r="A14" t="s">
        <v>103</v>
      </c>
    </row>
  </sheetData>
  <mergeCells count="1">
    <mergeCell ref="B12:D12"/>
  </mergeCells>
  <pageMargins left="0.7" right="0.7" top="0.75" bottom="0.75" header="0.3" footer="0.3"/>
  <pageSetup paperSize="9"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FE7AF24C04954491C86467E44D5D3F" ma:contentTypeVersion="1" ma:contentTypeDescription="Create a new document." ma:contentTypeScope="" ma:versionID="a2d20bfa859f81238ec0f30d82f64af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01fac345008aa34b3a53f2166bf3c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C95D129-BB64-413F-8FB4-F1ADA9DDEFF4}"/>
</file>

<file path=customXml/itemProps2.xml><?xml version="1.0" encoding="utf-8"?>
<ds:datastoreItem xmlns:ds="http://schemas.openxmlformats.org/officeDocument/2006/customXml" ds:itemID="{39AE3EC9-A016-4984-B081-9AF7B4BDE98C}"/>
</file>

<file path=customXml/itemProps3.xml><?xml version="1.0" encoding="utf-8"?>
<ds:datastoreItem xmlns:ds="http://schemas.openxmlformats.org/officeDocument/2006/customXml" ds:itemID="{C676D71C-CDE3-4035-9BF4-7F1DB991B10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PM</vt:lpstr>
      <vt:lpstr>scoring</vt:lpstr>
      <vt:lpstr>weighting</vt:lpstr>
      <vt:lpstr>sensitivity analysis (1)</vt:lpstr>
      <vt:lpstr>sensitivity analysis (2)</vt:lpstr>
      <vt:lpstr>Cost est pine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</dc:creator>
  <cp:lastModifiedBy>Elia</cp:lastModifiedBy>
  <dcterms:created xsi:type="dcterms:W3CDTF">2012-01-30T16:49:38Z</dcterms:created>
  <dcterms:modified xsi:type="dcterms:W3CDTF">2016-09-23T07:23:25Z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0x01010081FE7AF24C04954491C86467E44D5D3F</vt:lpwstr>
  </property>
</Properties>
</file>