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24226"/>
  <xr:revisionPtr revIDLastSave="0" documentId="13_ncr:1_{4289F887-E21E-47E7-9EB8-0DEB528DDD40}" xr6:coauthVersionLast="44" xr6:coauthVersionMax="44" xr10:uidLastSave="{00000000-0000-0000-0000-000000000000}"/>
  <bookViews>
    <workbookView xWindow="-120" yWindow="-120" windowWidth="20730" windowHeight="11160" tabRatio="771" firstSheet="6" activeTab="7" xr2:uid="{00000000-000D-0000-FFFF-FFFF00000000}"/>
  </bookViews>
  <sheets>
    <sheet name="Overview Agriculture" sheetId="24" r:id="rId1"/>
    <sheet name="Share of Agri" sheetId="25" r:id="rId2"/>
    <sheet name="Agri in Maur" sheetId="31" r:id="rId3"/>
    <sheet name="Area Harvested-Food Crop Prod" sheetId="30" r:id="rId4"/>
    <sheet name="2013-2014 Emissions" sheetId="1" r:id="rId5"/>
    <sheet name="2013-2016 Emissions" sheetId="23" r:id="rId6"/>
    <sheet name="Sectorwise enissions" sheetId="2" r:id="rId7"/>
    <sheet name="Emission from AFOLU" sheetId="35" r:id="rId8"/>
    <sheet name="CO2 seq.RRA,RoM" sheetId="34" r:id="rId9"/>
    <sheet name="CH4 emission by Ent. Ferm" sheetId="28" r:id="rId10"/>
    <sheet name="N20 MMS" sheetId="29" r:id="rId11"/>
    <sheet name="Urea Application" sheetId="36" r:id="rId12"/>
    <sheet name="Total emissions fromAFOLU" sheetId="37" r:id="rId13"/>
    <sheet name="N2O emission factor" sheetId="4" r:id="rId14"/>
    <sheet name="Manure mgt sys" sheetId="6" r:id="rId15"/>
    <sheet name="Import -Fert Dig Agri Yr16" sheetId="19" r:id="rId16"/>
    <sheet name="Imp Fert Dig Env_Yr 16" sheetId="20" r:id="rId17"/>
    <sheet name="Forest details" sheetId="7" r:id="rId18"/>
    <sheet name="forest estimation" sheetId="8" r:id="rId19"/>
    <sheet name="Annual CO2 sequestration" sheetId="9" r:id="rId20"/>
    <sheet name="Protected Area" sheetId="10" r:id="rId21"/>
    <sheet name="Conservation Management Area" sheetId="11" r:id="rId22"/>
    <sheet name="Change in Forest Cover" sheetId="12" r:id="rId23"/>
    <sheet name="Forest Types" sheetId="13" r:id="rId24"/>
    <sheet name="Forest Fire and aff" sheetId="14" r:id="rId25"/>
    <sheet name="Impo of forest products" sheetId="15" r:id="rId26"/>
    <sheet name="Domestic Export of wood" sheetId="16" r:id="rId27"/>
    <sheet name="Production of Agro Industrial p" sheetId="17" r:id="rId28"/>
    <sheet name="General Methodolgoy " sheetId="26" r:id="rId29"/>
    <sheet name="Livestock Activity Data" sheetId="27" r:id="rId30"/>
    <sheet name="N Synthetic Fertilizer" sheetId="32" r:id="rId31"/>
    <sheet name="EF N2O Dir,Ind" sheetId="33" r:id="rId3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35" l="1"/>
  <c r="G17" i="35"/>
  <c r="D14" i="37" l="1"/>
  <c r="G7" i="37"/>
  <c r="F7" i="37"/>
  <c r="F6" i="37"/>
  <c r="F5" i="37"/>
  <c r="E7" i="37"/>
  <c r="E6" i="37"/>
  <c r="E5" i="37"/>
  <c r="D7" i="37"/>
  <c r="C7" i="37"/>
  <c r="N15" i="36"/>
  <c r="O15" i="36" s="1"/>
  <c r="P15" i="36" s="1"/>
  <c r="J15" i="36"/>
  <c r="K15" i="36" s="1"/>
  <c r="L15" i="36" s="1"/>
  <c r="M15" i="36" s="1"/>
  <c r="F15" i="36"/>
  <c r="N14" i="36"/>
  <c r="J14" i="36"/>
  <c r="F14" i="36"/>
  <c r="N13" i="36"/>
  <c r="O13" i="36" s="1"/>
  <c r="P13" i="36" s="1"/>
  <c r="J13" i="36"/>
  <c r="K13" i="36" s="1"/>
  <c r="L13" i="36" s="1"/>
  <c r="M13" i="36" s="1"/>
  <c r="Q13" i="36" s="1"/>
  <c r="F13" i="36"/>
  <c r="N12" i="36"/>
  <c r="J12" i="36"/>
  <c r="F12" i="36"/>
  <c r="N11" i="36"/>
  <c r="O11" i="36" s="1"/>
  <c r="P11" i="36" s="1"/>
  <c r="J11" i="36"/>
  <c r="K11" i="36" s="1"/>
  <c r="L11" i="36" s="1"/>
  <c r="M11" i="36" s="1"/>
  <c r="Q11" i="36" s="1"/>
  <c r="F11" i="36"/>
  <c r="O10" i="36"/>
  <c r="P10" i="36" s="1"/>
  <c r="N10" i="36"/>
  <c r="J10" i="36"/>
  <c r="F10" i="36"/>
  <c r="N9" i="36"/>
  <c r="O9" i="36" s="1"/>
  <c r="P9" i="36" s="1"/>
  <c r="J9" i="36"/>
  <c r="K9" i="36" s="1"/>
  <c r="L9" i="36" s="1"/>
  <c r="M9" i="36" s="1"/>
  <c r="Q9" i="36" s="1"/>
  <c r="F9" i="36"/>
  <c r="N8" i="36"/>
  <c r="J8" i="36"/>
  <c r="F8" i="36"/>
  <c r="N7" i="36"/>
  <c r="O7" i="36" s="1"/>
  <c r="P7" i="36" s="1"/>
  <c r="J7" i="36"/>
  <c r="K7" i="36" s="1"/>
  <c r="L7" i="36" s="1"/>
  <c r="M7" i="36" s="1"/>
  <c r="Q7" i="36" s="1"/>
  <c r="F7" i="36"/>
  <c r="N6" i="36"/>
  <c r="J6" i="36"/>
  <c r="F6" i="36"/>
  <c r="N5" i="36"/>
  <c r="O5" i="36" s="1"/>
  <c r="P5" i="36" s="1"/>
  <c r="J5" i="36"/>
  <c r="K5" i="36" s="1"/>
  <c r="L5" i="36" s="1"/>
  <c r="M5" i="36" s="1"/>
  <c r="Q5" i="36" s="1"/>
  <c r="F5" i="36"/>
  <c r="N4" i="36"/>
  <c r="J4" i="36"/>
  <c r="F4" i="36"/>
  <c r="P3" i="36"/>
  <c r="O3" i="36"/>
  <c r="O8" i="36" s="1"/>
  <c r="P8" i="36" s="1"/>
  <c r="L3" i="36"/>
  <c r="K3" i="36"/>
  <c r="K12" i="36" s="1"/>
  <c r="L12" i="36" s="1"/>
  <c r="M12" i="36" s="1"/>
  <c r="Q12" i="36" l="1"/>
  <c r="Q15" i="36"/>
  <c r="K6" i="36"/>
  <c r="L6" i="36" s="1"/>
  <c r="M6" i="36" s="1"/>
  <c r="O4" i="36"/>
  <c r="P4" i="36" s="1"/>
  <c r="K8" i="36"/>
  <c r="L8" i="36" s="1"/>
  <c r="M8" i="36" s="1"/>
  <c r="Q8" i="36" s="1"/>
  <c r="O12" i="36"/>
  <c r="P12" i="36" s="1"/>
  <c r="O6" i="36"/>
  <c r="P6" i="36" s="1"/>
  <c r="K10" i="36"/>
  <c r="L10" i="36" s="1"/>
  <c r="M10" i="36" s="1"/>
  <c r="Q10" i="36" s="1"/>
  <c r="O14" i="36"/>
  <c r="P14" i="36" s="1"/>
  <c r="K14" i="36"/>
  <c r="L14" i="36" s="1"/>
  <c r="M14" i="36" s="1"/>
  <c r="K4" i="36"/>
  <c r="L4" i="36" s="1"/>
  <c r="M4" i="36" s="1"/>
  <c r="Q4" i="36" s="1"/>
  <c r="P16" i="29"/>
  <c r="P15" i="29"/>
  <c r="P14" i="29"/>
  <c r="O15" i="29"/>
  <c r="O16" i="29"/>
  <c r="O14" i="29"/>
  <c r="N15" i="29"/>
  <c r="N16" i="29"/>
  <c r="N14" i="29"/>
  <c r="M15" i="29"/>
  <c r="M16" i="29"/>
  <c r="M14" i="29"/>
  <c r="L15" i="29"/>
  <c r="L16" i="29"/>
  <c r="L14" i="29"/>
  <c r="K15" i="29"/>
  <c r="K16" i="29"/>
  <c r="K14" i="29"/>
  <c r="J15" i="29"/>
  <c r="J16" i="29"/>
  <c r="J14" i="29"/>
  <c r="G15" i="29"/>
  <c r="G16" i="29"/>
  <c r="G14" i="29"/>
  <c r="F15" i="29"/>
  <c r="F16" i="29"/>
  <c r="F14" i="29"/>
  <c r="E15" i="29"/>
  <c r="E16" i="29"/>
  <c r="E14" i="29"/>
  <c r="D15" i="29"/>
  <c r="D16" i="29"/>
  <c r="D14" i="29"/>
  <c r="C15" i="29"/>
  <c r="C16" i="29"/>
  <c r="C14" i="29"/>
  <c r="B15" i="29"/>
  <c r="B16" i="29"/>
  <c r="B14" i="29"/>
  <c r="Q6" i="36" l="1"/>
  <c r="Q14" i="36"/>
  <c r="J43" i="28"/>
  <c r="H43" i="28"/>
  <c r="I43" i="28"/>
  <c r="S31" i="28"/>
  <c r="S30" i="28"/>
  <c r="S29" i="28"/>
  <c r="E16" i="34" l="1"/>
  <c r="G16" i="34" s="1"/>
  <c r="H16" i="34" s="1"/>
  <c r="I16" i="34" s="1"/>
  <c r="F14" i="34"/>
  <c r="E14" i="34"/>
  <c r="G14" i="34" s="1"/>
  <c r="H14" i="34" s="1"/>
  <c r="I14" i="34" s="1"/>
  <c r="F5" i="32" l="1"/>
  <c r="F6" i="32"/>
  <c r="F7" i="32"/>
  <c r="F8" i="32"/>
  <c r="F9" i="32"/>
  <c r="F10" i="32"/>
  <c r="F11" i="32"/>
  <c r="F12" i="32"/>
  <c r="F13" i="32"/>
  <c r="F14" i="32"/>
  <c r="F15" i="32"/>
  <c r="F4" i="32"/>
  <c r="H23" i="30" l="1"/>
  <c r="D9" i="31"/>
  <c r="I18" i="30" l="1"/>
  <c r="I21" i="30" s="1"/>
  <c r="H22" i="30" l="1"/>
  <c r="Q16" i="29" l="1"/>
  <c r="Q15" i="29"/>
  <c r="Q14" i="29"/>
  <c r="J41" i="28" l="1"/>
  <c r="I41" i="28"/>
  <c r="H41" i="28"/>
  <c r="J40" i="28"/>
  <c r="I40" i="28"/>
  <c r="H40" i="28"/>
  <c r="J39" i="28"/>
  <c r="I39" i="28"/>
  <c r="H39" i="28"/>
  <c r="J38" i="28"/>
  <c r="I38" i="28"/>
  <c r="H38" i="28"/>
  <c r="J37" i="28"/>
  <c r="I37" i="28"/>
  <c r="H37" i="28"/>
  <c r="R31" i="28"/>
  <c r="R30" i="28"/>
  <c r="R29" i="28"/>
  <c r="Q31" i="28"/>
  <c r="Q30" i="28"/>
  <c r="Q29" i="28"/>
  <c r="P31" i="28"/>
  <c r="P30" i="28"/>
  <c r="P29" i="28"/>
  <c r="O31" i="28"/>
  <c r="O30" i="28"/>
  <c r="O29" i="28"/>
  <c r="N31" i="28"/>
  <c r="N30" i="28"/>
  <c r="N29" i="28"/>
  <c r="E30" i="28"/>
  <c r="D30" i="28"/>
  <c r="C30" i="28"/>
  <c r="B30" i="28"/>
  <c r="E23" i="28"/>
  <c r="E26" i="28" s="1"/>
  <c r="D23" i="28"/>
  <c r="D26" i="28" s="1"/>
  <c r="C23" i="28"/>
  <c r="C26" i="28" s="1"/>
  <c r="B23" i="28"/>
  <c r="B26" i="28" s="1"/>
  <c r="E16" i="28"/>
  <c r="E17" i="28" s="1"/>
  <c r="D16" i="28"/>
  <c r="D17" i="28" s="1"/>
  <c r="C16" i="28"/>
  <c r="C17" i="28" s="1"/>
  <c r="B16" i="28"/>
  <c r="B17" i="28" s="1"/>
  <c r="E11" i="28"/>
  <c r="E12" i="28" s="1"/>
  <c r="D11" i="28"/>
  <c r="D12" i="28" s="1"/>
  <c r="C11" i="28"/>
  <c r="C12" i="28" s="1"/>
  <c r="B11" i="28"/>
  <c r="B12" i="28" s="1"/>
  <c r="E4" i="28"/>
  <c r="E5" i="28" s="1"/>
  <c r="E7" i="28" s="1"/>
  <c r="D4" i="28"/>
  <c r="D5" i="28" s="1"/>
  <c r="D7" i="28" s="1"/>
  <c r="C4" i="28"/>
  <c r="C5" i="28" s="1"/>
  <c r="C7" i="28" s="1"/>
  <c r="B4" i="28"/>
  <c r="B5" i="28" s="1"/>
  <c r="B7" i="28" s="1"/>
  <c r="T30" i="28" l="1"/>
  <c r="U30" i="28" s="1"/>
  <c r="V30" i="28" s="1"/>
  <c r="C6" i="37" s="1"/>
  <c r="T29" i="28"/>
  <c r="U29" i="28" s="1"/>
  <c r="V29" i="28" s="1"/>
  <c r="C5" i="37" s="1"/>
  <c r="T31" i="28"/>
  <c r="U31" i="28" s="1"/>
  <c r="V31" i="28" s="1"/>
  <c r="B25" i="28"/>
  <c r="B27" i="28" s="1"/>
  <c r="D25" i="28"/>
  <c r="D27" i="28" s="1"/>
  <c r="B31" i="28"/>
  <c r="B32" i="28" s="1"/>
  <c r="D31" i="28"/>
  <c r="D32" i="28" s="1"/>
  <c r="C25" i="28"/>
  <c r="C27" i="28" s="1"/>
  <c r="E25" i="28"/>
  <c r="E27" i="28" s="1"/>
  <c r="C31" i="28"/>
  <c r="C32" i="28" s="1"/>
  <c r="E31" i="28"/>
  <c r="E32" i="28" s="1"/>
  <c r="B7" i="27"/>
  <c r="E42" i="28" l="1"/>
  <c r="D42" i="28"/>
  <c r="J42" i="28" s="1"/>
  <c r="J44" i="28" s="1"/>
  <c r="C42" i="28"/>
  <c r="I42" i="28" s="1"/>
  <c r="I44" i="28" s="1"/>
  <c r="B42" i="28"/>
  <c r="H42" i="28" s="1"/>
  <c r="H44" i="28" s="1"/>
  <c r="I16" i="23"/>
  <c r="I18" i="23" s="1"/>
  <c r="J45" i="28" l="1"/>
  <c r="J46" i="28" s="1"/>
  <c r="H45" i="28"/>
  <c r="H46" i="28" s="1"/>
  <c r="D5" i="37" s="1"/>
  <c r="G5" i="37" s="1"/>
  <c r="I45" i="28"/>
  <c r="I46" i="28" s="1"/>
  <c r="D6" i="37" s="1"/>
  <c r="G6" i="37" s="1"/>
  <c r="N5" i="9"/>
  <c r="O5" i="9" s="1"/>
  <c r="N6" i="9"/>
  <c r="O6" i="9" s="1"/>
  <c r="N7" i="9"/>
  <c r="O7" i="9" s="1"/>
  <c r="N4" i="9"/>
  <c r="O4" i="9" s="1"/>
  <c r="E6" i="8"/>
  <c r="F6" i="8"/>
  <c r="G6" i="8"/>
  <c r="D6" i="8"/>
  <c r="G20" i="7" l="1"/>
  <c r="F20" i="7"/>
  <c r="E20" i="7"/>
  <c r="D20" i="7"/>
  <c r="J4" i="2" l="1"/>
  <c r="J5" i="2"/>
  <c r="J6" i="2"/>
  <c r="J3" i="2"/>
  <c r="I6" i="2"/>
  <c r="I5" i="2"/>
  <c r="I4" i="2"/>
  <c r="I3" i="2"/>
  <c r="K5" i="2" l="1"/>
  <c r="K6" i="2"/>
  <c r="K4" i="2"/>
</calcChain>
</file>

<file path=xl/sharedStrings.xml><?xml version="1.0" encoding="utf-8"?>
<sst xmlns="http://schemas.openxmlformats.org/spreadsheetml/2006/main" count="1348" uniqueCount="584">
  <si>
    <t>Gg or thousand tonnes</t>
  </si>
  <si>
    <t>Source</t>
  </si>
  <si>
    <r>
      <t>Carbon dioxide (CO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)</t>
    </r>
  </si>
  <si>
    <t xml:space="preserve">Methane </t>
  </si>
  <si>
    <t>Nitrous oxide</t>
  </si>
  <si>
    <t xml:space="preserve">Oxides of </t>
  </si>
  <si>
    <t>Carbon monoxide</t>
  </si>
  <si>
    <t>Sulphur dioxide</t>
  </si>
  <si>
    <t>Emissions</t>
  </si>
  <si>
    <t>Removals</t>
  </si>
  <si>
    <r>
      <t>(CH</t>
    </r>
    <r>
      <rPr>
        <b/>
        <vertAlign val="subscript"/>
        <sz val="11"/>
        <rFont val="Times New Roman"/>
        <family val="1"/>
      </rPr>
      <t>4</t>
    </r>
    <r>
      <rPr>
        <b/>
        <sz val="11"/>
        <rFont val="Times New Roman"/>
        <family val="1"/>
      </rPr>
      <t>)</t>
    </r>
  </si>
  <si>
    <r>
      <t xml:space="preserve"> (N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O)</t>
    </r>
  </si>
  <si>
    <r>
      <t>nitrogen (NO</t>
    </r>
    <r>
      <rPr>
        <b/>
        <vertAlign val="subscript"/>
        <sz val="11"/>
        <rFont val="Times New Roman"/>
        <family val="1"/>
      </rPr>
      <t>x</t>
    </r>
    <r>
      <rPr>
        <b/>
        <sz val="11"/>
        <rFont val="Times New Roman"/>
        <family val="1"/>
      </rPr>
      <t>)</t>
    </r>
  </si>
  <si>
    <t>(CO)</t>
  </si>
  <si>
    <r>
      <t>(SO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)</t>
    </r>
  </si>
  <si>
    <t>1. Energy (Fuel combustion activities)</t>
  </si>
  <si>
    <t>-</t>
  </si>
  <si>
    <t xml:space="preserve">    (a) Energy industries (electricity)</t>
  </si>
  <si>
    <t xml:space="preserve">    (b) Manufacturing industries</t>
  </si>
  <si>
    <t>(c) Transport</t>
  </si>
  <si>
    <t>(d) Other sectors</t>
  </si>
  <si>
    <t>2.Industrial processes</t>
  </si>
  <si>
    <r>
      <t xml:space="preserve">12.60 </t>
    </r>
    <r>
      <rPr>
        <b/>
        <vertAlign val="superscript"/>
        <sz val="10.5"/>
        <rFont val="Times New Roman"/>
        <family val="1"/>
      </rPr>
      <t>2</t>
    </r>
  </si>
  <si>
    <t>3.Solvent and other product use</t>
  </si>
  <si>
    <t>4.Agriculture</t>
  </si>
  <si>
    <r>
      <t xml:space="preserve">5.Land use change and forestry </t>
    </r>
    <r>
      <rPr>
        <b/>
        <vertAlign val="superscript"/>
        <sz val="11"/>
        <rFont val="Times New Roman"/>
        <family val="1"/>
      </rPr>
      <t>3</t>
    </r>
  </si>
  <si>
    <r>
      <t xml:space="preserve">6.Waste </t>
    </r>
    <r>
      <rPr>
        <b/>
        <vertAlign val="superscript"/>
        <sz val="11"/>
        <rFont val="Times New Roman"/>
        <family val="1"/>
      </rPr>
      <t>4</t>
    </r>
  </si>
  <si>
    <t xml:space="preserve">Total </t>
  </si>
  <si>
    <t>Year</t>
  </si>
  <si>
    <t xml:space="preserve"> Energy </t>
  </si>
  <si>
    <t xml:space="preserve">IPPU </t>
  </si>
  <si>
    <t>AFOLU - 
Agriculture</t>
  </si>
  <si>
    <t>Waste</t>
  </si>
  <si>
    <t>Total GHG 
(excluding FOLU)</t>
  </si>
  <si>
    <t>Total 
GHG (including FOLU)</t>
  </si>
  <si>
    <t>Annual 
Change (%)</t>
  </si>
  <si>
    <t>FOLU -
GHG removals</t>
  </si>
  <si>
    <t>Cattle</t>
  </si>
  <si>
    <t>Goats</t>
  </si>
  <si>
    <t>Sheep</t>
  </si>
  <si>
    <t>Pigs</t>
  </si>
  <si>
    <t>TOTAL</t>
  </si>
  <si>
    <t>Region (temp)</t>
  </si>
  <si>
    <t>Livestock subcategory</t>
  </si>
  <si>
    <t>Emission factor for direct N2O from Manure Management system</t>
  </si>
  <si>
    <t>Solid storage</t>
  </si>
  <si>
    <t>Pasture range paddock</t>
  </si>
  <si>
    <t>Dry lot</t>
  </si>
  <si>
    <t>Anerobic digester</t>
  </si>
  <si>
    <t>Aerobic treatment</t>
  </si>
  <si>
    <t>Poultry with litter</t>
  </si>
  <si>
    <t xml:space="preserve">Poultry without litter </t>
  </si>
  <si>
    <t>Dairy cow</t>
  </si>
  <si>
    <t>Bull</t>
  </si>
  <si>
    <t>Calf</t>
  </si>
  <si>
    <t>Heifer</t>
  </si>
  <si>
    <t>Boar</t>
  </si>
  <si>
    <t>Fattener</t>
  </si>
  <si>
    <t>Piglet</t>
  </si>
  <si>
    <t>sow/gilt</t>
  </si>
  <si>
    <t>Imported bull</t>
  </si>
  <si>
    <t>Mauritius Average</t>
  </si>
  <si>
    <t>Goat</t>
  </si>
  <si>
    <t>Horse</t>
  </si>
  <si>
    <t>Broiler</t>
  </si>
  <si>
    <t>Broiler parent</t>
  </si>
  <si>
    <t>Layer/Parent</t>
  </si>
  <si>
    <t>Duck</t>
  </si>
  <si>
    <t>Deer</t>
  </si>
  <si>
    <t>N/A</t>
  </si>
  <si>
    <t>Livestock sub category</t>
  </si>
  <si>
    <t>Typical animal mass (kg)</t>
  </si>
  <si>
    <t>CH4 Emission factor from enteric fermentation (kgCH4/(head year)</t>
  </si>
  <si>
    <t>CH4 Emission factor from manure management (kgCH4/(head year)</t>
  </si>
  <si>
    <t>Excretion rate/mass/day</t>
  </si>
  <si>
    <t>Mule &amp; Asses</t>
  </si>
  <si>
    <t>Year 2006 to 2008</t>
  </si>
  <si>
    <t>Manure management (fraction)</t>
  </si>
  <si>
    <t>Local Bull</t>
  </si>
  <si>
    <t xml:space="preserve">Year 2009 </t>
  </si>
  <si>
    <t>Year 2010 to 2013</t>
  </si>
  <si>
    <t>Total</t>
  </si>
  <si>
    <t>1 Gg</t>
  </si>
  <si>
    <t>=</t>
  </si>
  <si>
    <t>kilograms </t>
  </si>
  <si>
    <t>Kg</t>
  </si>
  <si>
    <t>Table 1.23 - Forest area by category, 2007 - 2016</t>
  </si>
  <si>
    <t>Hectares</t>
  </si>
  <si>
    <t>Category</t>
  </si>
  <si>
    <t>State - owned</t>
  </si>
  <si>
    <t>Plantations</t>
  </si>
  <si>
    <t>Nature reserves</t>
  </si>
  <si>
    <t xml:space="preserve"> on mainland</t>
  </si>
  <si>
    <t xml:space="preserve"> islets</t>
  </si>
  <si>
    <t xml:space="preserve">Black River Gorges National Park </t>
  </si>
  <si>
    <r>
      <t>Bras D'Eau National Park</t>
    </r>
    <r>
      <rPr>
        <vertAlign val="superscript"/>
        <sz val="12"/>
        <rFont val="Times New Roman"/>
        <family val="1"/>
      </rPr>
      <t xml:space="preserve"> 1</t>
    </r>
  </si>
  <si>
    <r>
      <t xml:space="preserve">Islet National Parks </t>
    </r>
    <r>
      <rPr>
        <vertAlign val="superscript"/>
        <sz val="12"/>
        <rFont val="Times New Roman"/>
        <family val="1"/>
      </rPr>
      <t>2</t>
    </r>
  </si>
  <si>
    <r>
      <t xml:space="preserve">Vallee d' Osterlog Endemic Garden </t>
    </r>
    <r>
      <rPr>
        <vertAlign val="superscript"/>
        <sz val="12"/>
        <rFont val="Times New Roman"/>
        <family val="1"/>
      </rPr>
      <t>3</t>
    </r>
  </si>
  <si>
    <t>Other forest lands</t>
  </si>
  <si>
    <t xml:space="preserve"> Pas Geometriques</t>
  </si>
  <si>
    <t xml:space="preserve"> Plantations</t>
  </si>
  <si>
    <t xml:space="preserve"> Leased for grazing and tree planting</t>
  </si>
  <si>
    <t>Others (mostly rocky)</t>
  </si>
  <si>
    <r>
      <t xml:space="preserve">Privately - owned lands </t>
    </r>
    <r>
      <rPr>
        <vertAlign val="superscript"/>
        <sz val="12"/>
        <rFont val="Times New Roman"/>
        <family val="1"/>
      </rPr>
      <t>4</t>
    </r>
  </si>
  <si>
    <t xml:space="preserve"> Reserves </t>
  </si>
  <si>
    <t>Mountain reserves</t>
  </si>
  <si>
    <t>River reserves</t>
  </si>
  <si>
    <t>Private reserves</t>
  </si>
  <si>
    <r>
      <t xml:space="preserve">     Other </t>
    </r>
    <r>
      <rPr>
        <vertAlign val="superscript"/>
        <sz val="12"/>
        <rFont val="Times New Roman"/>
        <family val="1"/>
      </rPr>
      <t>5</t>
    </r>
  </si>
  <si>
    <t>Source : Forestry Service, Ministry of Agro Industry and Food Security</t>
  </si>
  <si>
    <r>
      <t xml:space="preserve">    1</t>
    </r>
    <r>
      <rPr>
        <sz val="11"/>
        <rFont val="Times New Roman"/>
        <family val="1"/>
      </rPr>
      <t xml:space="preserve"> Bras D'Eau National Park was proclaimed in 2011 . From 2002 to 2010 was known as Bras D'Eau &amp; Poste La Fayette Reserves.</t>
    </r>
  </si>
  <si>
    <r>
      <t xml:space="preserve">    2</t>
    </r>
    <r>
      <rPr>
        <sz val="11"/>
        <rFont val="Times New Roman"/>
        <family val="1"/>
      </rPr>
      <t xml:space="preserve"> Islet National Parks were proclaimed in 2004.</t>
    </r>
  </si>
  <si>
    <r>
      <t xml:space="preserve">  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Valee D'Osterlog Endemic Garden was proclaimed in 2007</t>
    </r>
  </si>
  <si>
    <r>
      <t xml:space="preserve">  </t>
    </r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Current figures for privately-owned lands are crude estimates based on expert knowledge from Forestry Service. </t>
    </r>
  </si>
  <si>
    <r>
      <t xml:space="preserve">    5</t>
    </r>
    <r>
      <rPr>
        <sz val="11"/>
        <rFont val="Times New Roman"/>
        <family val="1"/>
      </rPr>
      <t xml:space="preserve"> Includes plantations, forest lands, scrub and grazing lands. </t>
    </r>
  </si>
  <si>
    <t>Privately - owned lands 1</t>
  </si>
  <si>
    <t>Source  : Forestry Service, Ministry of Agro Industry and Food Security</t>
  </si>
  <si>
    <t xml:space="preserve">1 Current figures for privately-owned lands are crude estimates based on expert knowledge from Forestry Service. </t>
  </si>
  <si>
    <r>
      <t xml:space="preserve">Table 1.28 - Monthly average measurements </t>
    </r>
    <r>
      <rPr>
        <b/>
        <sz val="11"/>
        <color indexed="8"/>
        <rFont val="Times New Roman"/>
        <family val="1"/>
      </rPr>
      <t>(average seasonal removed) of Global Carbon dioxide (CO</t>
    </r>
    <r>
      <rPr>
        <b/>
        <vertAlign val="subscript"/>
        <sz val="11"/>
        <color indexed="8"/>
        <rFont val="Times New Roman"/>
        <family val="1"/>
      </rPr>
      <t>2)</t>
    </r>
    <r>
      <rPr>
        <b/>
        <sz val="11"/>
        <color indexed="8"/>
        <rFont val="Times New Roman"/>
        <family val="1"/>
      </rPr>
      <t xml:space="preserve"> concentration, 2007 - 2016</t>
    </r>
  </si>
  <si>
    <t>Parts per million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</si>
  <si>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</si>
  <si>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</si>
  <si>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</si>
  <si>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</si>
  <si>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</si>
  <si>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</si>
  <si>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</si>
  <si>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</si>
  <si>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</si>
  <si>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</si>
  <si>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</si>
  <si>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</si>
  <si>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Source: National Oceanic and Atmospheric Administration (NOAA), U.S Department of Commerce</t>
  </si>
  <si>
    <t>Parts per million (ppm)</t>
  </si>
  <si>
    <t>List of Protected area under the jurisdiction of National Parks and Conservation Service</t>
  </si>
  <si>
    <t>Name of the protected area</t>
  </si>
  <si>
    <t>Area (Ha)</t>
  </si>
  <si>
    <t>Black river Gorges National Park</t>
  </si>
  <si>
    <t>Annual Average</t>
  </si>
  <si>
    <t>Bras D'Eau National Park</t>
  </si>
  <si>
    <t>Rivulet Terre Rouge Estuary Bird Sanctuary (proclaimed as a reserve)</t>
  </si>
  <si>
    <t>Islet National Park of which</t>
  </si>
  <si>
    <t xml:space="preserve">1. Pigeon Rock </t>
  </si>
  <si>
    <t>2. Ile D'Ambre</t>
  </si>
  <si>
    <t>3. Rocher des Oiseaux</t>
  </si>
  <si>
    <t>4. Ile aux Fous</t>
  </si>
  <si>
    <t>5. Ile aux Vacoas</t>
  </si>
  <si>
    <t>6.  Ile aux Fouquets</t>
  </si>
  <si>
    <t>7. Ilot Flamants</t>
  </si>
  <si>
    <t>8. Ile aux Oiseaux</t>
  </si>
  <si>
    <t>Conseravation Management Area for the period 2014 to 2018</t>
  </si>
  <si>
    <t>Area cleared (Ha)</t>
  </si>
  <si>
    <t>Cumulative Area under 
Conservation Management (Ha)</t>
  </si>
  <si>
    <t>Source: Letter from Minsitry of Agro-Industry &amp; Food Security</t>
  </si>
  <si>
    <t>Area (hectares)</t>
  </si>
  <si>
    <t>% of total land area</t>
  </si>
  <si>
    <t>Forest Lands</t>
  </si>
  <si>
    <t>Changes in Forest</t>
  </si>
  <si>
    <t>Type of plant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</si>
  <si>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</si>
  <si>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</si>
  <si>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</si>
  <si>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</si>
  <si>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</si>
  <si>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</si>
  <si>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</si>
  <si>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</si>
  <si>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</si>
  <si>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</si>
  <si>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Soft wood</t>
  </si>
  <si>
    <t>Pine</t>
  </si>
  <si>
    <t>Other softwood</t>
  </si>
  <si>
    <t>Hardwood</t>
  </si>
  <si>
    <t>Eucalyptus and Casuarina</t>
  </si>
  <si>
    <t>Other hardwood</t>
  </si>
  <si>
    <t>Source : Forestry Service, Ministry of Agro Industry and Food Security.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</si>
  <si>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State land</t>
    </r>
  </si>
  <si>
    <r>
      <t xml:space="preserve"> Forest plantations </t>
    </r>
    <r>
      <rPr>
        <sz val="8"/>
        <color theme="6" tint="-0.499984740745262"/>
        <rFont val="Calibri"/>
        <family val="2"/>
        <scheme val="minor"/>
      </rPr>
      <t>(1)</t>
    </r>
    <r>
      <rPr>
        <sz val="11"/>
        <color theme="6" tint="-0.499984740745262"/>
        <rFont val="Calibri"/>
        <family val="2"/>
        <scheme val="minor"/>
      </rPr>
      <t xml:space="preserve"> by type of plants, 2007 - 2016</t>
    </r>
  </si>
  <si>
    <t>Forest fires and area affected, 2007 - 2016</t>
  </si>
  <si>
    <t>Number of incidents</t>
  </si>
  <si>
    <t xml:space="preserve">Area affected ( Ha )                 </t>
  </si>
  <si>
    <t xml:space="preserve">       of which</t>
  </si>
  <si>
    <t>Protected areas</t>
  </si>
  <si>
    <t xml:space="preserve">Unprotected areas </t>
  </si>
  <si>
    <t xml:space="preserve">SITC </t>
  </si>
  <si>
    <t>Unit</t>
  </si>
  <si>
    <t>Fuel wood (excluding wood waste) and wood charcoal</t>
  </si>
  <si>
    <t xml:space="preserve">Rs </t>
  </si>
  <si>
    <t>Wood in chips or particles and wood waste</t>
  </si>
  <si>
    <t>Wood in the rough, whether or not stripped of bark or sapwood or roughly squared</t>
  </si>
  <si>
    <r>
      <t>m</t>
    </r>
    <r>
      <rPr>
        <vertAlign val="superscript"/>
        <sz val="11"/>
        <rFont val="Times New Roman"/>
        <family val="1"/>
      </rPr>
      <t>3</t>
    </r>
  </si>
  <si>
    <t>Wood simply worked and railway sleepers of wood</t>
  </si>
  <si>
    <r>
      <t xml:space="preserve">169,404 </t>
    </r>
    <r>
      <rPr>
        <vertAlign val="superscript"/>
        <sz val="11"/>
        <rFont val="Times New Roman"/>
        <family val="1"/>
      </rPr>
      <t>1</t>
    </r>
  </si>
  <si>
    <t>SITC - Standard International Trade Classification - Rev. 4 (United Nations)</t>
  </si>
  <si>
    <t>c.i.f - Cost, insurance and freight</t>
  </si>
  <si>
    <t>Back to Table of Contents</t>
  </si>
  <si>
    <t>Rs</t>
  </si>
  <si>
    <t xml:space="preserve">Wood in the rough, whether or not stripped of bark or sapwood or roughly squared </t>
  </si>
  <si>
    <t xml:space="preserve">Wood simply worked and railway sleepers of wood </t>
  </si>
  <si>
    <t>f.o.b : (freight on board)</t>
  </si>
  <si>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Revised </t>
    </r>
  </si>
  <si>
    <t>Production of agro-industrial products - Island of Mauritius, 2013 - 2014</t>
  </si>
  <si>
    <t>Agro-Industrial Products</t>
  </si>
  <si>
    <r>
      <t xml:space="preserve">2013 </t>
    </r>
    <r>
      <rPr>
        <b/>
        <vertAlign val="superscript"/>
        <sz val="10"/>
        <rFont val="Times New Roman"/>
        <family val="1"/>
      </rPr>
      <t>1</t>
    </r>
  </si>
  <si>
    <r>
      <t xml:space="preserve">2014 </t>
    </r>
    <r>
      <rPr>
        <b/>
        <vertAlign val="superscript"/>
        <sz val="10"/>
        <rFont val="Times New Roman"/>
        <family val="1"/>
      </rPr>
      <t>2</t>
    </r>
  </si>
  <si>
    <t xml:space="preserve">   Sugar</t>
  </si>
  <si>
    <t>Tonnes</t>
  </si>
  <si>
    <t xml:space="preserve">   Tea (manufactured)</t>
  </si>
  <si>
    <t>"</t>
  </si>
  <si>
    <r>
      <t xml:space="preserve">   Beef </t>
    </r>
    <r>
      <rPr>
        <vertAlign val="superscript"/>
        <sz val="10"/>
        <rFont val="Times New Roman"/>
        <family val="1"/>
      </rPr>
      <t>3</t>
    </r>
  </si>
  <si>
    <t xml:space="preserve">       Imported</t>
  </si>
  <si>
    <r>
      <t xml:space="preserve">   Goat meat and mutton</t>
    </r>
    <r>
      <rPr>
        <vertAlign val="superscript"/>
        <sz val="10"/>
        <rFont val="Times New Roman"/>
        <family val="1"/>
      </rPr>
      <t xml:space="preserve"> 3</t>
    </r>
  </si>
  <si>
    <r>
      <t xml:space="preserve">   Pork </t>
    </r>
    <r>
      <rPr>
        <vertAlign val="superscript"/>
        <sz val="10"/>
        <rFont val="Times New Roman"/>
        <family val="1"/>
      </rPr>
      <t>3</t>
    </r>
  </si>
  <si>
    <t xml:space="preserve">   Poultry meat</t>
  </si>
  <si>
    <t xml:space="preserve">   Milk</t>
  </si>
  <si>
    <t>'000 Litres</t>
  </si>
  <si>
    <r>
      <t xml:space="preserve">   Fish </t>
    </r>
    <r>
      <rPr>
        <vertAlign val="superscript"/>
        <sz val="10"/>
        <rFont val="Times New Roman"/>
        <family val="1"/>
      </rPr>
      <t>4</t>
    </r>
  </si>
  <si>
    <t xml:space="preserve">         Coastal</t>
  </si>
  <si>
    <t xml:space="preserve">         Other</t>
  </si>
  <si>
    <r>
      <t>1</t>
    </r>
    <r>
      <rPr>
        <sz val="10"/>
        <rFont val="Times New Roman"/>
        <family val="1"/>
      </rPr>
      <t xml:space="preserve"> Revised</t>
    </r>
  </si>
  <si>
    <r>
      <t>2</t>
    </r>
    <r>
      <rPr>
        <sz val="10"/>
        <rFont val="Times New Roman"/>
        <family val="1"/>
      </rPr>
      <t xml:space="preserve"> Provisional</t>
    </r>
  </si>
  <si>
    <r>
      <t xml:space="preserve">3 </t>
    </r>
    <r>
      <rPr>
        <sz val="10"/>
        <rFont val="Times New Roman"/>
        <family val="1"/>
      </rPr>
      <t>Comprises abattoir slaughter only</t>
    </r>
  </si>
  <si>
    <r>
      <t>4</t>
    </r>
    <r>
      <rPr>
        <sz val="10"/>
        <rFont val="Times New Roman"/>
        <family val="1"/>
      </rPr>
      <t xml:space="preserve"> Fresh weight equivalent</t>
    </r>
  </si>
  <si>
    <r>
      <t xml:space="preserve">2015 </t>
    </r>
    <r>
      <rPr>
        <b/>
        <vertAlign val="superscript"/>
        <sz val="10"/>
        <rFont val="Times New Roman"/>
        <family val="1"/>
      </rPr>
      <t>2</t>
    </r>
  </si>
  <si>
    <t>Local including imports from Rodrigues</t>
  </si>
  <si>
    <r>
      <t xml:space="preserve">Table 2.26 - </t>
    </r>
    <r>
      <rPr>
        <b/>
        <sz val="11"/>
        <color indexed="8"/>
        <rFont val="Times New Roman"/>
        <family val="1"/>
      </rPr>
      <t>Imports and value (c.i.f) of fertilisers and pesticides (Agricultural inputs), 2007 - 2016</t>
    </r>
  </si>
  <si>
    <t>Fertilizers</t>
  </si>
  <si>
    <r>
      <t xml:space="preserve">2015 </t>
    </r>
    <r>
      <rPr>
        <b/>
        <vertAlign val="superscript"/>
        <sz val="11"/>
        <rFont val="Times New Roman"/>
        <family val="1"/>
      </rPr>
      <t>1</t>
    </r>
  </si>
  <si>
    <r>
      <t>2016</t>
    </r>
    <r>
      <rPr>
        <b/>
        <vertAlign val="superscript"/>
        <sz val="11"/>
        <rFont val="Times New Roman"/>
        <family val="1"/>
      </rPr>
      <t xml:space="preserve"> 2</t>
    </r>
  </si>
  <si>
    <t>Quantity (tonnes)</t>
  </si>
  <si>
    <t>Value c.i.f (Rs mn)</t>
  </si>
  <si>
    <t>Pesticides</t>
  </si>
  <si>
    <t>c.i.f: Cost, Insurance, Freight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</si>
  <si>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Revised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</si>
  <si>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</t>
    </r>
  </si>
  <si>
    <r>
      <t>Table 8.7 - Consumption</t>
    </r>
    <r>
      <rPr>
        <b/>
        <vertAlign val="superscript"/>
        <sz val="11"/>
        <color indexed="8"/>
        <rFont val="Times New Roman"/>
        <family val="1"/>
      </rPr>
      <t>1</t>
    </r>
    <r>
      <rPr>
        <b/>
        <sz val="11"/>
        <color indexed="8"/>
        <rFont val="Times New Roman"/>
        <family val="1"/>
      </rPr>
      <t xml:space="preserve"> of fertilisers (Product weight) - Republic of Mauritius, 2012 - 2016</t>
    </r>
  </si>
  <si>
    <t>(Tonnes)</t>
  </si>
  <si>
    <t>Product weight</t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</si>
  <si>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excludes changes in stock </t>
    </r>
  </si>
  <si>
    <t>Source: Digest Agri Yr 16</t>
  </si>
  <si>
    <r>
      <t xml:space="preserve">2016 </t>
    </r>
    <r>
      <rPr>
        <b/>
        <vertAlign val="superscript"/>
        <sz val="10"/>
        <rFont val="Times New Roman"/>
        <family val="1"/>
      </rPr>
      <t>2</t>
    </r>
  </si>
  <si>
    <t>Sector</t>
  </si>
  <si>
    <t>Gg or Thousand Tonnes</t>
  </si>
  <si>
    <t xml:space="preserve">% of total GHG emissions </t>
  </si>
  <si>
    <t xml:space="preserve">Carbon dioxide </t>
  </si>
  <si>
    <t xml:space="preserve">
Hydrofluorocarbons 
            (HFCs)</t>
  </si>
  <si>
    <t xml:space="preserve"> (HFCs)</t>
  </si>
  <si>
    <t>2. Industrial Processes and Product Use (IPPU)</t>
  </si>
  <si>
    <t>3. Agriculture Forestry and Other Land Use (AFOLU) - Agriculture</t>
  </si>
  <si>
    <t xml:space="preserve">4. Waste </t>
  </si>
  <si>
    <t>- :  Not occuring</t>
  </si>
  <si>
    <r>
      <t>Gg CO</t>
    </r>
    <r>
      <rPr>
        <b/>
        <vertAlign val="subscript"/>
        <sz val="11"/>
        <rFont val="Calibri"/>
        <family val="2"/>
        <scheme val="minor"/>
      </rPr>
      <t xml:space="preserve">2 </t>
    </r>
    <r>
      <rPr>
        <b/>
        <sz val="11"/>
        <rFont val="Calibri"/>
        <family val="2"/>
        <scheme val="minor"/>
      </rPr>
      <t>- eq</t>
    </r>
  </si>
  <si>
    <r>
      <t xml:space="preserve"> Greenhouse gas emissions (GHG) </t>
    </r>
    <r>
      <rPr>
        <b/>
        <vertAlign val="superscript"/>
        <sz val="11"/>
        <rFont val="Calibri"/>
        <family val="2"/>
        <scheme val="minor"/>
      </rPr>
      <t>4</t>
    </r>
    <r>
      <rPr>
        <b/>
        <sz val="11"/>
        <rFont val="Calibri"/>
        <family val="2"/>
        <scheme val="minor"/>
      </rPr>
      <t xml:space="preserve">
(Gg CO</t>
    </r>
    <r>
      <rPr>
        <b/>
        <vertAlign val="subscript"/>
        <sz val="11"/>
        <rFont val="Calibri"/>
        <family val="2"/>
        <scheme val="minor"/>
      </rPr>
      <t xml:space="preserve">2 </t>
    </r>
    <r>
      <rPr>
        <b/>
        <sz val="11"/>
        <rFont val="Calibri"/>
        <family val="2"/>
        <scheme val="minor"/>
      </rPr>
      <t>- eq)  excluding Forestry and Other Land Use (FOLU)</t>
    </r>
  </si>
  <si>
    <r>
      <t>(CO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</t>
    </r>
  </si>
  <si>
    <r>
      <t>(CH</t>
    </r>
    <r>
      <rPr>
        <b/>
        <vertAlign val="subscript"/>
        <sz val="11"/>
        <rFont val="Calibri"/>
        <family val="2"/>
        <scheme val="minor"/>
      </rPr>
      <t>4</t>
    </r>
    <r>
      <rPr>
        <b/>
        <sz val="11"/>
        <rFont val="Calibri"/>
        <family val="2"/>
        <scheme val="minor"/>
      </rPr>
      <t>)</t>
    </r>
  </si>
  <si>
    <r>
      <t xml:space="preserve"> (N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O)</t>
    </r>
  </si>
  <si>
    <r>
      <t>1. Energy</t>
    </r>
    <r>
      <rPr>
        <vertAlign val="superscript"/>
        <sz val="11"/>
        <rFont val="Calibri"/>
        <family val="2"/>
        <scheme val="minor"/>
      </rPr>
      <t xml:space="preserve"> 5</t>
    </r>
  </si>
  <si>
    <r>
      <t>Gg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-eq</t>
    </r>
  </si>
  <si>
    <r>
      <t xml:space="preserve">2013 </t>
    </r>
    <r>
      <rPr>
        <b/>
        <vertAlign val="superscript"/>
        <sz val="11"/>
        <rFont val="Calibri"/>
        <family val="2"/>
        <scheme val="minor"/>
      </rPr>
      <t>2</t>
    </r>
  </si>
  <si>
    <r>
      <t xml:space="preserve">2014 </t>
    </r>
    <r>
      <rPr>
        <b/>
        <vertAlign val="superscript"/>
        <sz val="11"/>
        <rFont val="Calibri"/>
        <family val="2"/>
        <scheme val="minor"/>
      </rPr>
      <t>3</t>
    </r>
  </si>
  <si>
    <r>
      <t xml:space="preserve">2015 </t>
    </r>
    <r>
      <rPr>
        <b/>
        <vertAlign val="superscript"/>
        <sz val="11"/>
        <rFont val="Calibri"/>
        <family val="2"/>
        <scheme val="minor"/>
      </rPr>
      <t>3</t>
    </r>
  </si>
  <si>
    <r>
      <t xml:space="preserve">2016 </t>
    </r>
    <r>
      <rPr>
        <b/>
        <vertAlign val="superscript"/>
        <sz val="11"/>
        <rFont val="Calibri"/>
        <family val="2"/>
        <scheme val="minor"/>
      </rPr>
      <t>3</t>
    </r>
  </si>
  <si>
    <r>
      <t xml:space="preserve">1. GHG </t>
    </r>
    <r>
      <rPr>
        <vertAlign val="superscript"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emissions excluding Forestry and Land Use (FOLU)</t>
    </r>
  </si>
  <si>
    <r>
      <t xml:space="preserve">2. GHG removals </t>
    </r>
    <r>
      <rPr>
        <vertAlign val="super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 xml:space="preserve"> - Forestry and Land Use (FOLU)</t>
    </r>
  </si>
  <si>
    <r>
      <t xml:space="preserve">3. GHG </t>
    </r>
    <r>
      <rPr>
        <vertAlign val="superscript"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emissions  including Forestry and Land Use (FOLU) 
     (= 1 - 2 )</t>
    </r>
  </si>
  <si>
    <r>
      <rPr>
        <i/>
        <vertAlign val="superscript"/>
        <sz val="11"/>
        <rFont val="Calibri"/>
        <family val="2"/>
        <scheme val="minor"/>
      </rPr>
      <t>1</t>
    </r>
    <r>
      <rPr>
        <i/>
        <sz val="11"/>
        <rFont val="Calibri"/>
        <family val="2"/>
        <scheme val="minor"/>
      </rPr>
      <t xml:space="preserve"> Based on 2006 Intergovernmental Panel on Climate Change (IPCC)  Guidelines of the United Nations Framework Convention on Climate Change (UNFCCC)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</si>
  <si>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Source: National Greenhouse Gases Inventory Report (NIR ) under the Third National Communication (TNC)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</si>
  <si>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Provisional (To be revised in First Biennial Update Report)</t>
    </r>
  </si>
  <si>
    <r>
      <rPr>
        <vertAlign val="super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Refers to carbon dioxide, methane, nitrous oxide and hydrofluorocarbons </t>
    </r>
  </si>
  <si>
    <r>
      <rPr>
        <vertAlign val="super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 xml:space="preserve"> Transport under Energy sector is based on linear extrapolation of NIR series 2006 - 2013</t>
    </r>
  </si>
  <si>
    <r>
      <rPr>
        <vertAlign val="super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 xml:space="preserve"> Excludes the amount of CO</t>
    </r>
    <r>
      <rPr>
        <vertAlign val="subscript"/>
        <sz val="11"/>
        <rFont val="Calibri"/>
        <family val="2"/>
        <scheme val="minor"/>
      </rPr>
      <t xml:space="preserve">2 </t>
    </r>
    <r>
      <rPr>
        <sz val="11"/>
        <rFont val="Calibri"/>
        <family val="2"/>
        <scheme val="minor"/>
      </rPr>
      <t>sequestrated by trees and vegetations found along rivers and canal reserves and trees along roads</t>
    </r>
  </si>
  <si>
    <t xml:space="preserve"> National inventory of greenhouse gas emissions and removals by source categories, Republic of Mauritius, 2013 - 2014 </t>
  </si>
  <si>
    <r>
      <t xml:space="preserve">National inventory of greenhouse gas emissions </t>
    </r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by sector, Republic of Mauritius, 2013</t>
    </r>
    <r>
      <rPr>
        <b/>
        <vertAlign val="superscript"/>
        <sz val="11"/>
        <rFont val="Calibri"/>
        <family val="2"/>
        <scheme val="minor"/>
      </rPr>
      <t xml:space="preserve">2 </t>
    </r>
    <r>
      <rPr>
        <b/>
        <sz val="11"/>
        <rFont val="Calibri"/>
        <family val="2"/>
        <scheme val="minor"/>
      </rPr>
      <t>and 2014</t>
    </r>
    <r>
      <rPr>
        <b/>
        <vertAlign val="super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- 2016</t>
    </r>
    <r>
      <rPr>
        <b/>
        <vertAlign val="super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</t>
    </r>
  </si>
  <si>
    <t xml:space="preserve">  Gross Domestic Product (GDP), at market prices</t>
  </si>
  <si>
    <t>Rs million</t>
  </si>
  <si>
    <t xml:space="preserve">  Gross Value Added (GVA), at basic prices</t>
  </si>
  <si>
    <t xml:space="preserve">  Value added - agriculture, at basic prices</t>
  </si>
  <si>
    <t xml:space="preserve">         of which sugar cane</t>
  </si>
  <si>
    <t xml:space="preserve">                       government services</t>
  </si>
  <si>
    <t xml:space="preserve">  Share of agriculture in GVA at basic prices</t>
  </si>
  <si>
    <t>%</t>
  </si>
  <si>
    <t xml:space="preserve">  Share of sugar cane in agriculture</t>
  </si>
  <si>
    <t xml:space="preserve">  Employment in agriculture</t>
  </si>
  <si>
    <t xml:space="preserve"> '000</t>
  </si>
  <si>
    <t xml:space="preserve">  Share of agriculture in total employment </t>
  </si>
  <si>
    <t xml:space="preserve">  Gross fixed capital formation (GFCF)</t>
  </si>
  <si>
    <t xml:space="preserve">  GFCF in agriculture</t>
  </si>
  <si>
    <t xml:space="preserve">  Share of investment in agriculture in total GFCF</t>
  </si>
  <si>
    <t xml:space="preserve">  Annual growth rate of GVA at basic prices</t>
  </si>
  <si>
    <t xml:space="preserve">  Annual growth rate of agriculture</t>
  </si>
  <si>
    <t xml:space="preserve">  Annual growth rate of sugar cane</t>
  </si>
  <si>
    <t>(Rs million)</t>
  </si>
  <si>
    <t>Industrial group</t>
  </si>
  <si>
    <t>Value</t>
  </si>
  <si>
    <t xml:space="preserve">    Agriculture</t>
  </si>
  <si>
    <t>Categories</t>
  </si>
  <si>
    <t xml:space="preserve">3 - Agriculture, Forestry, and Other Land Use </t>
  </si>
  <si>
    <t xml:space="preserve">   3.A - Livestock </t>
  </si>
  <si>
    <t xml:space="preserve">      3.A.1 - Enteric Fermentation </t>
  </si>
  <si>
    <t xml:space="preserve">         3.A.1.a - Cattle </t>
  </si>
  <si>
    <t xml:space="preserve">            3.A.1.a.i - Dairy Cows </t>
  </si>
  <si>
    <t xml:space="preserve">            3.A.1.a.ii - Other Cattle </t>
  </si>
  <si>
    <t xml:space="preserve">         3.A.1.b - Buffalo </t>
  </si>
  <si>
    <t xml:space="preserve">         3.A.1.c - Sheep </t>
  </si>
  <si>
    <t xml:space="preserve">         3.A.1.d - Goats </t>
  </si>
  <si>
    <t xml:space="preserve">         3.A.1.e - Camels </t>
  </si>
  <si>
    <t xml:space="preserve">         3.A.1.f - Horses </t>
  </si>
  <si>
    <t xml:space="preserve">         3.A.1.g - Mules and Asses </t>
  </si>
  <si>
    <t xml:space="preserve">         3.A.1.h - Swine </t>
  </si>
  <si>
    <t xml:space="preserve">         3.A.1.j - Other (please specify) </t>
  </si>
  <si>
    <t xml:space="preserve">      3.A.2 - Manure Management  (1)</t>
  </si>
  <si>
    <t xml:space="preserve">         3.A.2.a - Cattle </t>
  </si>
  <si>
    <t xml:space="preserve">            3.A.2.a.i - Dairy cows </t>
  </si>
  <si>
    <t xml:space="preserve">            3.A.2.a.ii - Other cattle </t>
  </si>
  <si>
    <t xml:space="preserve">         3.A.2.b - Buffalo </t>
  </si>
  <si>
    <t xml:space="preserve">         3.A.2.c - Sheep </t>
  </si>
  <si>
    <t xml:space="preserve">         3.A.2.d - Goats </t>
  </si>
  <si>
    <t xml:space="preserve">         3.A.2.e - Camels </t>
  </si>
  <si>
    <t xml:space="preserve">         3.A.2.f - Horses </t>
  </si>
  <si>
    <t xml:space="preserve">         3.A.2.g - Mules and Asses </t>
  </si>
  <si>
    <t xml:space="preserve">         3.A.2.h - Swine </t>
  </si>
  <si>
    <t xml:space="preserve">         3.A.2.i - Poultry </t>
  </si>
  <si>
    <t xml:space="preserve">         3.A.2.j - Other (please specify) </t>
  </si>
  <si>
    <t xml:space="preserve">   3.B - Land </t>
  </si>
  <si>
    <t xml:space="preserve">      3.B.1 - Forest land </t>
  </si>
  <si>
    <t xml:space="preserve">         3.B.1.a - Forest land Remaining Forest land </t>
  </si>
  <si>
    <t xml:space="preserve">         3.B.1.b - Land Converted to Forest land </t>
  </si>
  <si>
    <t xml:space="preserve">            3.B.1.b.i - Cropland converted to Forest Land </t>
  </si>
  <si>
    <t xml:space="preserve">            3.B.1.b.ii - Grassland converted to Forest Land </t>
  </si>
  <si>
    <t xml:space="preserve">            3.B.1.b.iii - Wetlands converted to Forest Land </t>
  </si>
  <si>
    <t xml:space="preserve">            3.B.1.b.iv - Settlements converted to Forest Land </t>
  </si>
  <si>
    <t xml:space="preserve">            3.B.1.b.v - Other Land converted to Forest Land </t>
  </si>
  <si>
    <t xml:space="preserve">      3.B.2 - Cropland </t>
  </si>
  <si>
    <t xml:space="preserve">         3.B.2.a - Cropland Remaining Cropland </t>
  </si>
  <si>
    <t xml:space="preserve">         3.B.2.b - Land Converted to Cropland </t>
  </si>
  <si>
    <t xml:space="preserve">            3.B.2.b.i - Forest Land converted to Cropland </t>
  </si>
  <si>
    <t xml:space="preserve">            3.B.2.b.ii - Grassland converted to Cropland </t>
  </si>
  <si>
    <t xml:space="preserve">            3.B.2.b.iii - Wetlands converted to Cropland </t>
  </si>
  <si>
    <t xml:space="preserve">            3.B.2.b.iv - Settlements converted to Cropland </t>
  </si>
  <si>
    <t xml:space="preserve">            3.B.2.b.v - Other Land converted to Cropland </t>
  </si>
  <si>
    <t xml:space="preserve">      3.B.3 - Grassland </t>
  </si>
  <si>
    <t xml:space="preserve">         3.B.3.a - Grassland Remaining Grassland </t>
  </si>
  <si>
    <t xml:space="preserve">         3.B.3.b - Land Converted to Grassland </t>
  </si>
  <si>
    <t xml:space="preserve">            3.B.3.b.i - Forest Land converted to Grassland </t>
  </si>
  <si>
    <t xml:space="preserve">            3.B.3.b.ii - Cropland converted to Grassland </t>
  </si>
  <si>
    <t xml:space="preserve">            3.B.3.b.iii - Wetlands converted to Grassland </t>
  </si>
  <si>
    <t xml:space="preserve">            3.B.3.b.iv - Settlements converted to Grassland </t>
  </si>
  <si>
    <t xml:space="preserve">            3.B.3.b.v - Other Land converted to Grassland </t>
  </si>
  <si>
    <t xml:space="preserve">      3.B.4 - Wetlands </t>
  </si>
  <si>
    <t xml:space="preserve">         3.B.4.a - Wetlands Remaining Wetlands </t>
  </si>
  <si>
    <t xml:space="preserve">            3.B.4.a.i - Peatlands remaining peatlands </t>
  </si>
  <si>
    <t xml:space="preserve">            3.B.4.a.ii - Flooded land remaining flooded land </t>
  </si>
  <si>
    <t xml:space="preserve">         3.B.4.b - Land Converted to Wetlands </t>
  </si>
  <si>
    <t xml:space="preserve">            3.B.4.b.i - Land converted for peat extraction </t>
  </si>
  <si>
    <t xml:space="preserve">            3.B.4.b.ii - Land converted to flooded land </t>
  </si>
  <si>
    <t xml:space="preserve">            3.B.4.b.iii - Land converted to other wetlands </t>
  </si>
  <si>
    <t xml:space="preserve">      3.B.5 - Settlements </t>
  </si>
  <si>
    <t xml:space="preserve">         3.B.5.a - Settlements Remaining Settlements </t>
  </si>
  <si>
    <t xml:space="preserve">         3.B.5.b - Land Converted to Settlements </t>
  </si>
  <si>
    <t xml:space="preserve">            3.B.5.b.i - Forest Land converted to Settlements </t>
  </si>
  <si>
    <t xml:space="preserve">            3.B.5.b.ii - Cropland converted to Settlements </t>
  </si>
  <si>
    <t xml:space="preserve">            3.B.5.b.iii - Grassland converted to Settlements </t>
  </si>
  <si>
    <t xml:space="preserve">            3.B.5.b.iv - Wetlands converted to Settlements </t>
  </si>
  <si>
    <t xml:space="preserve">            3.B.5.b.v - Other Land converted to Settlements </t>
  </si>
  <si>
    <t xml:space="preserve">      3.B.6 - Other Land </t>
  </si>
  <si>
    <t xml:space="preserve">         3.B.6.a - Other land Remaining Other land </t>
  </si>
  <si>
    <t xml:space="preserve">         3.B.6.b - Land Converted to Other land </t>
  </si>
  <si>
    <t xml:space="preserve">            3.B.6.b.i - Forest Land converted to Other Land </t>
  </si>
  <si>
    <t xml:space="preserve">            3.B.6.b.ii - Cropland converted to Other Land </t>
  </si>
  <si>
    <t xml:space="preserve">            3.B.6.b.iii - Grassland converted to Other Land </t>
  </si>
  <si>
    <t xml:space="preserve">            3.B.6.b.iv - Wetlands converted to Other Land </t>
  </si>
  <si>
    <t xml:space="preserve">            3.B.6.b.v - Settlements converted to Other Land </t>
  </si>
  <si>
    <t xml:space="preserve">      3.C.1 - Emissions from biomass burning </t>
  </si>
  <si>
    <t xml:space="preserve">         3.C.1.a - Biomass burning in forest lands </t>
  </si>
  <si>
    <t xml:space="preserve">         3.C.1.b - Biomass burning in croplands </t>
  </si>
  <si>
    <t xml:space="preserve">         3.C.1.c - Biomass burning in grasslands </t>
  </si>
  <si>
    <t xml:space="preserve">         3.C.1.d - Biomass burning in all other land </t>
  </si>
  <si>
    <t xml:space="preserve">      3.C.2 - Liming </t>
  </si>
  <si>
    <t xml:space="preserve">      3.C.3 - Urea application </t>
  </si>
  <si>
    <t xml:space="preserve">      3.C.4 - Direct N2O Emissions from managed soils  (3)</t>
  </si>
  <si>
    <t xml:space="preserve">      3.C.5 - Indirect N2O Emissions from managed soils </t>
  </si>
  <si>
    <t xml:space="preserve">      3.C.6 - Indirect N2O Emissions from manure management </t>
  </si>
  <si>
    <t xml:space="preserve">      3.C.7 - Rice cultivations </t>
  </si>
  <si>
    <t xml:space="preserve">      3.C.8 - Other (please specify) </t>
  </si>
  <si>
    <t xml:space="preserve">   3.D - Other </t>
  </si>
  <si>
    <t xml:space="preserve">      3.D.1 - Harvested Wood Products </t>
  </si>
  <si>
    <t xml:space="preserve">      3.D.2 - Other (please specify) </t>
  </si>
  <si>
    <t>IPCC Categories</t>
  </si>
  <si>
    <t xml:space="preserve">Method </t>
  </si>
  <si>
    <t>EF</t>
  </si>
  <si>
    <t>Activity Data Source</t>
  </si>
  <si>
    <t>T1</t>
  </si>
  <si>
    <t>D</t>
  </si>
  <si>
    <t>D, CS</t>
  </si>
  <si>
    <t>FAREI</t>
  </si>
  <si>
    <t>NA</t>
  </si>
  <si>
    <t>MOEMRFS</t>
  </si>
  <si>
    <t>Forestry Services 
AD and default EF</t>
  </si>
  <si>
    <t xml:space="preserve">Forestry Services 
</t>
  </si>
  <si>
    <t xml:space="preserve">   3.C - Aggregate sources and non-CO2 emissions 
sources on land  (2)</t>
  </si>
  <si>
    <t>Activity Data</t>
  </si>
  <si>
    <t>Number of Animals</t>
  </si>
  <si>
    <t>n/a</t>
  </si>
  <si>
    <t>Deer (from paddock)</t>
  </si>
  <si>
    <t>Inventory Year:</t>
  </si>
  <si>
    <t>Local (heads)</t>
  </si>
  <si>
    <t>Imported (heads)</t>
  </si>
  <si>
    <t>Annualised figure for Imported cattle</t>
  </si>
  <si>
    <t xml:space="preserve">Total local and imported </t>
  </si>
  <si>
    <t>Dairy cattle (heads)</t>
  </si>
  <si>
    <t>Non Dairy cattle (heads)</t>
  </si>
  <si>
    <t>Local goats (heads)</t>
  </si>
  <si>
    <t>Annualised figure for Imported goat</t>
  </si>
  <si>
    <t>Total local and imported</t>
  </si>
  <si>
    <t>Local sheep (heads)</t>
  </si>
  <si>
    <t>Annualised figure for Imported sheep</t>
  </si>
  <si>
    <t>local Pig production</t>
  </si>
  <si>
    <t>Local broiler  production (tons)</t>
  </si>
  <si>
    <t>Convertion to number of broilers (Assumption: 1.5kg/carcass LWT)</t>
  </si>
  <si>
    <t xml:space="preserve">Total broilers </t>
  </si>
  <si>
    <t>No of cycle/year (Cycle 2 months)</t>
  </si>
  <si>
    <t>Total broiler per year</t>
  </si>
  <si>
    <t>Conversion to number of parents stock (300 eggs/year)- Broiler parent stock</t>
  </si>
  <si>
    <t>Total broilers and parent stock</t>
  </si>
  <si>
    <t>Local egg production (million eggs)</t>
  </si>
  <si>
    <t>Convertion to number of layers (Assumption: 300 eggs/layer)</t>
  </si>
  <si>
    <t>Conversion to number of parents stock (300 eggs/year)</t>
  </si>
  <si>
    <t>Total layers and parent stock</t>
  </si>
  <si>
    <t>Duck population</t>
  </si>
  <si>
    <t>Assumption ratio Muskovy: Pekin 1:1</t>
  </si>
  <si>
    <t>No of Muskovy ducks</t>
  </si>
  <si>
    <t>Parent stock of Pekin ducks</t>
  </si>
  <si>
    <t>Number of Pekin ducklings sold/year</t>
  </si>
  <si>
    <t>Number of Pekin ducks (Cycle: 2 months)</t>
  </si>
  <si>
    <t>Total number of ducks</t>
  </si>
  <si>
    <t>Broiler + Layer + Duck (birds)</t>
  </si>
  <si>
    <t>Horses</t>
  </si>
  <si>
    <t>**</t>
  </si>
  <si>
    <t>Horse**</t>
  </si>
  <si>
    <t>Default value for developed countries</t>
  </si>
  <si>
    <t>CH4 Emission 
from Cattle</t>
  </si>
  <si>
    <t>CH4 emission 
from Goats</t>
  </si>
  <si>
    <t>CH4 emission from sheeps</t>
  </si>
  <si>
    <t>CH4 emission 
from pigs</t>
  </si>
  <si>
    <t>CH4 factor  
KgCH4/(head year)</t>
  </si>
  <si>
    <t>CH4 emission from Horses</t>
  </si>
  <si>
    <t>Conversion to Gg</t>
  </si>
  <si>
    <t>Gg CO2-eq 
(multipling with GWP 21)</t>
  </si>
  <si>
    <t>Conversion 
to Gg</t>
  </si>
  <si>
    <t>Note</t>
  </si>
  <si>
    <t>Enteric Emission from Horses are significant amount</t>
  </si>
  <si>
    <t>CH4 emission from 
manure management (kg)</t>
  </si>
  <si>
    <t>Gg CO2-eq (multipling with GWP 21)</t>
  </si>
  <si>
    <t>Poultry</t>
  </si>
  <si>
    <t>CH4 Emission factor 
from manure management (kgCH4/(head /year)</t>
  </si>
  <si>
    <t>Imports and value (c.i.f) of forest products, 2013 - 2016</t>
  </si>
  <si>
    <t>Table 2.16 - Domestic exports and value (f.o.b) of forest products, 2013 - 2016</t>
  </si>
  <si>
    <t>TENTATIVE DEFAULT VALUES FOR NITROGEN EXCRETION PER HEAD OF ANIMAL PER REGION (KG/ANIMAL/YR)</t>
  </si>
  <si>
    <t xml:space="preserve">Non-Dairy Cattle </t>
  </si>
  <si>
    <t xml:space="preserve">Dairy Cattle </t>
  </si>
  <si>
    <t xml:space="preserve">Poultry </t>
  </si>
  <si>
    <t xml:space="preserve">Sheep </t>
  </si>
  <si>
    <t xml:space="preserve">Swine </t>
  </si>
  <si>
    <t>Other Animals</t>
  </si>
  <si>
    <t>Gg Conversion</t>
  </si>
  <si>
    <t>Conversion to CO2eq.</t>
  </si>
  <si>
    <t>Total CH4 emission 
from Livestock in Kg</t>
  </si>
  <si>
    <t>Total methane emission from enteric fermentation of Livestock</t>
  </si>
  <si>
    <t>N2O in Gg Conversion from Manure Management</t>
  </si>
  <si>
    <t>CO2 Sequestration from Rodrigues Island</t>
  </si>
  <si>
    <t>Forest Types</t>
  </si>
  <si>
    <t xml:space="preserve">Typical sequestration rates for afforestation/reforestation, </t>
  </si>
  <si>
    <t>in tonnes of carbon 
per hectare per year</t>
  </si>
  <si>
    <t>boreal forests</t>
  </si>
  <si>
    <t xml:space="preserve">temperate regions </t>
  </si>
  <si>
    <t>tropics</t>
  </si>
  <si>
    <t>0.8 to 2.4</t>
  </si>
  <si>
    <t>0.7 to 7.5</t>
  </si>
  <si>
    <t xml:space="preserve">3.2 to 10 </t>
  </si>
  <si>
    <t xml:space="preserve">Avg </t>
  </si>
  <si>
    <t>Source FAO</t>
  </si>
  <si>
    <t>C to CO2 
Conv factor</t>
  </si>
  <si>
    <t>4000 Ha</t>
  </si>
  <si>
    <t>IOC Energies Prefeasibility Report</t>
  </si>
  <si>
    <t>Note, Source</t>
  </si>
  <si>
    <t>Agricultural crops - Area harvested and production, 20014 - 2016</t>
  </si>
  <si>
    <t>Sugarcane</t>
  </si>
  <si>
    <t>Tea</t>
  </si>
  <si>
    <t>Area harvested (hectares)</t>
  </si>
  <si>
    <t>Production (tonnes)</t>
  </si>
  <si>
    <t xml:space="preserve"> Potato</t>
  </si>
  <si>
    <t xml:space="preserve"> Pumpkin</t>
  </si>
  <si>
    <t xml:space="preserve"> Rice (paddy)</t>
  </si>
  <si>
    <t xml:space="preserve"> Squash</t>
  </si>
  <si>
    <t>Years</t>
  </si>
  <si>
    <t xml:space="preserve"> Sweet potato</t>
  </si>
  <si>
    <t xml:space="preserve"> Tomato</t>
  </si>
  <si>
    <t xml:space="preserve"> Pineapple</t>
  </si>
  <si>
    <t>Surface Area of Mauritius</t>
  </si>
  <si>
    <t>2007 sq.km</t>
  </si>
  <si>
    <t>Source: Digest Env 2016 Mauritius</t>
  </si>
  <si>
    <t xml:space="preserve">sq.km </t>
  </si>
  <si>
    <t>% of Agriculture Area</t>
  </si>
  <si>
    <t>Table 1.6 - Agricultural crops: Area harvested and production - Island of Mauritius, 2015 - 2016</t>
  </si>
  <si>
    <t>Crops</t>
  </si>
  <si>
    <t xml:space="preserve">   Sugar cane</t>
  </si>
  <si>
    <t xml:space="preserve">   Tea (green leaves)</t>
  </si>
  <si>
    <t xml:space="preserve">   Foodcrops</t>
  </si>
  <si>
    <t xml:space="preserve">       Local including imports from Rodrigues</t>
  </si>
  <si>
    <t>Total Area of Agriculture</t>
  </si>
  <si>
    <t xml:space="preserve"> % of Sugarcane Area in Mauritius</t>
  </si>
  <si>
    <t>% Sugarcane area in crop</t>
  </si>
  <si>
    <t xml:space="preserve">Year </t>
  </si>
  <si>
    <t>Cropping Area (ha)</t>
  </si>
  <si>
    <t>Summary N inorganic fertiliser use on cropland for the whole Island</t>
  </si>
  <si>
    <t>Source: FAREI and Statistics Mauritius</t>
  </si>
  <si>
    <t>Average N  application
kg N/ha</t>
  </si>
  <si>
    <t>Parameter</t>
  </si>
  <si>
    <t>Source of Emission</t>
  </si>
  <si>
    <t>Direct N2O 
emission from managed soil</t>
  </si>
  <si>
    <t>N in synthetic fertilizer</t>
  </si>
  <si>
    <t>Kg N2O-N/kg N input</t>
  </si>
  <si>
    <t>As per IPCC 2006</t>
  </si>
  <si>
    <t>N in animal manure, compost, 
sewage sludge and other</t>
  </si>
  <si>
    <t>N in mineralised soil that is 
mineralised in association with loss of soil C from soil organic matter as result of changes to land use or management</t>
  </si>
  <si>
    <t>N in crop residues</t>
  </si>
  <si>
    <t>Indirect N2O 
emission from managed soil</t>
  </si>
  <si>
    <t>Fraction of synthetic fertilisers
that volatises frac (GASF)</t>
  </si>
  <si>
    <t>Kg NH3-N + NOx-N</t>
  </si>
  <si>
    <t>Fraction of applied organic N 
fertiliser, urine and dung N deposited by grazing animal that volatilises</t>
  </si>
  <si>
    <t>Fraction of all N addition that is
loss through leaching and run-off</t>
  </si>
  <si>
    <t>Kg N/kg N additions</t>
  </si>
  <si>
    <t>N2O from N leaching/ run-off</t>
  </si>
  <si>
    <t>Kg N2O-N/kg N 
leaching / run-off</t>
  </si>
  <si>
    <t>Total N consumption kg N/yr</t>
  </si>
  <si>
    <t>Tonnes/year</t>
  </si>
  <si>
    <t>Share of agriculture in the economy - Republic of Mauritius, 2014 - 2016</t>
  </si>
  <si>
    <t>Distribution of GVA at basic prices by industrial group - Republic of Mauritius, 2014 - 2016</t>
  </si>
  <si>
    <t xml:space="preserve">    Industrial</t>
  </si>
  <si>
    <t xml:space="preserve">    Services</t>
  </si>
  <si>
    <t xml:space="preserve">   Beef</t>
  </si>
  <si>
    <t xml:space="preserve">   Goat meat and mutton</t>
  </si>
  <si>
    <t xml:space="preserve">   Pork</t>
  </si>
  <si>
    <t xml:space="preserve">   Fish</t>
  </si>
  <si>
    <t>C Sequested 
in tonnes</t>
  </si>
  <si>
    <t>CO2 
sequested in tonnes</t>
  </si>
  <si>
    <t>Giga gram (Gg)</t>
  </si>
  <si>
    <t>CO2 in Kg</t>
  </si>
  <si>
    <t>CO2 in Gg</t>
  </si>
  <si>
    <t>Forest Area (Ha) 
RRA</t>
  </si>
  <si>
    <t>For RoM</t>
  </si>
  <si>
    <t>Production of agro-industrial products - Island of Mauritius, 2015 - 2016</t>
  </si>
  <si>
    <t xml:space="preserve">NMVOC </t>
  </si>
  <si>
    <t>http://www.fao.org/3/y0900e/y0900e06.htm</t>
  </si>
  <si>
    <t>Sector Wise Emission of Mauritius (Gg Coeq.)</t>
  </si>
  <si>
    <t>GHG Emissions by Sector (Gg CO2-eq)</t>
  </si>
  <si>
    <t>AFOLU - 
LULUCF</t>
  </si>
  <si>
    <t>Source: Statistics Mauritius</t>
  </si>
  <si>
    <t xml:space="preserve"> IPCC 2006 pg 10.28 Table 10.10</t>
  </si>
  <si>
    <t>CH4 Emission from Deer</t>
  </si>
  <si>
    <t>kg N20-N per kg N excreted</t>
  </si>
  <si>
    <t>Table 10.21, Volume 4 IPCC</t>
  </si>
  <si>
    <t>Calculationf for N2O emission</t>
  </si>
  <si>
    <t xml:space="preserve">Emission factor [Chapter 11, Table 11.1, 
N2O EMISSIONS FROM MANAGED SOILS, AND CO2 EMISSIONS FROM LIME AND UREA APPLICATION </t>
  </si>
  <si>
    <t xml:space="preserve">Default
 value </t>
  </si>
  <si>
    <t>Conversion 
 kg N2O-N to kg N2O gas</t>
  </si>
  <si>
    <t>emission in Gg</t>
  </si>
  <si>
    <t>CO2eq Gg</t>
  </si>
  <si>
    <t>Carbon Emission 
default value</t>
  </si>
  <si>
    <t>Total CO2 eq. Gg</t>
  </si>
  <si>
    <t>EF1 for N additons  from mineral fertilisers, organic amendments and crop residues, and N mineralised from mineral soil as a result of loss of soil carbon [kg N2O–N (kg N)-1</t>
  </si>
  <si>
    <t>Emissions 
(kg)</t>
  </si>
  <si>
    <t xml:space="preserve"> </t>
  </si>
  <si>
    <t>CO2 emission
 conversion</t>
  </si>
  <si>
    <t xml:space="preserve">CO2eq. emission from enteric fermentation of Livestock </t>
  </si>
  <si>
    <t>CO2eq. emission from 
manure management of livestock</t>
  </si>
  <si>
    <t>CO2eq. Of N2O
 from Manure Mangement</t>
  </si>
  <si>
    <t xml:space="preserve">N2O emission from Urea Application(CO2eq.) </t>
  </si>
  <si>
    <t>Total CO2 emission</t>
  </si>
  <si>
    <t>GHG (Gg CO2 - eq)
  excluding Forestry and Other Land Use (FOLU)</t>
  </si>
  <si>
    <t>% change in 
GHG emissions</t>
  </si>
  <si>
    <t>Indirect Emission
from managed soils CO2eq.</t>
  </si>
  <si>
    <t>Direct N2O emissions from managed soils CO2eq.</t>
  </si>
  <si>
    <t>Variation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</si>
</sst>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2">
    <numFmt numFmtId="164" formatCode="&quot;$&quot;#,##0.00_);[Red]\(&quot;$&quot;#,##0.00\)"/>
    <numFmt numFmtId="165" formatCode="_(* #,##0_);_(* \(#,##0\);_(* &quot;-&quot;_);_(@_)"/>
    <numFmt numFmtId="166" formatCode="_(* #,##0.00_);_(* \(#,##0.00\);_(* &quot;-&quot;??_);_(@_)"/>
    <numFmt numFmtId="167" formatCode="_(* #,##0_);_(* \(#,##0\);_(* \-_);_(@_)"/>
    <numFmt numFmtId="168" formatCode="#,##0__"/>
    <numFmt numFmtId="169" formatCode="#,##0\ "/>
    <numFmt numFmtId="170" formatCode="_(* #,##0.00_);_(* \(#,##0.00\);_(* \-??_);_(@_)"/>
    <numFmt numFmtId="171" formatCode="_-* #,##0.00_-;\-* #,##0.00_-;_-* \-??_-;_-@_-"/>
    <numFmt numFmtId="172" formatCode="_(* #,##0.0_);_(* \(#,##0.0\);_(* \-??_);_(@_)"/>
    <numFmt numFmtId="173" formatCode="#,##0.0__"/>
    <numFmt numFmtId="174" formatCode="#,##0.00__"/>
    <numFmt numFmtId="175" formatCode="#,##0.0____"/>
    <numFmt numFmtId="176" formatCode="#,##0____"/>
    <numFmt numFmtId="177" formatCode="#,##0\ \ \ "/>
    <numFmt numFmtId="178" formatCode="0.0"/>
    <numFmt numFmtId="179" formatCode="General__"/>
    <numFmt numFmtId="180" formatCode="#,##0\ \ \ \ "/>
    <numFmt numFmtId="181" formatCode="\(#,##0\)\ \ \ \ "/>
    <numFmt numFmtId="182" formatCode="_-* #,##0.00_-;\-* #,##0.00_-;_-* &quot;-&quot;??_-;_-@_-"/>
    <numFmt numFmtId="183" formatCode="_(* #,##0_);_(* \(#,##0\);_(* &quot;-&quot;??_);_(@_)"/>
    <numFmt numFmtId="184" formatCode="0_);\(0\)"/>
    <numFmt numFmtId="185" formatCode="#,##0.0"/>
    <numFmt numFmtId="186" formatCode="#,##0\ \ "/>
    <numFmt numFmtId="187" formatCode="#,##0.0\ \ "/>
    <numFmt numFmtId="188" formatCode="0.0\ \ "/>
    <numFmt numFmtId="189" formatCode="\+0.0\ \ "/>
    <numFmt numFmtId="190" formatCode="0.0\ \ \ "/>
    <numFmt numFmtId="191" formatCode="#,##0.0\ \ \ "/>
    <numFmt numFmtId="192" formatCode="#,##0\ \ \ \ \ "/>
    <numFmt numFmtId="193" formatCode="_-* #,##0_-;\-* #,##0_-;_-* &quot;-&quot;??_-;_-@_-"/>
    <numFmt numFmtId="194" formatCode="0.0000"/>
    <numFmt numFmtId="195" formatCode="0.000000;[Red]0.000000"/>
  </numFmts>
  <fonts count="9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Helv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vertAlign val="superscript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b/>
      <vertAlign val="subscript"/>
      <sz val="11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b/>
      <i/>
      <sz val="10.5"/>
      <name val="Times New Roman"/>
      <family val="1"/>
    </font>
    <font>
      <b/>
      <vertAlign val="superscript"/>
      <sz val="10.5"/>
      <name val="Times New Roman"/>
      <family val="1"/>
    </font>
    <font>
      <b/>
      <i/>
      <sz val="10.5"/>
      <color indexed="8"/>
      <name val="Times New Roman"/>
      <family val="1"/>
    </font>
    <font>
      <u/>
      <sz val="10"/>
      <color theme="10"/>
      <name val="Helv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name val="MS Sans Serif"/>
      <family val="2"/>
    </font>
    <font>
      <b/>
      <sz val="11"/>
      <color indexed="16"/>
      <name val="Times New Roman"/>
      <family val="1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2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name val="Times New Roman"/>
      <family val="1"/>
    </font>
    <font>
      <sz val="13"/>
      <name val="Times New Roman"/>
      <family val="1"/>
    </font>
    <font>
      <b/>
      <u/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b/>
      <sz val="8"/>
      <color theme="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8"/>
      <color theme="6" tint="-0.499984740745262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indexed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0"/>
      <name val="MS Sans Serif"/>
    </font>
    <font>
      <b/>
      <vertAlign val="superscript"/>
      <sz val="10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theme="3" tint="0.3999755851924192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vertAlign val="superscript"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14"/>
      <name val="Times New Roman"/>
      <family val="1"/>
    </font>
    <font>
      <vertAlign val="superscript"/>
      <sz val="10"/>
      <name val="Arial"/>
      <family val="2"/>
    </font>
    <font>
      <b/>
      <sz val="8"/>
      <color rgb="FF000000"/>
      <name val="Microsoft Sans Serif"/>
      <family val="2"/>
    </font>
    <font>
      <sz val="8"/>
      <color rgb="FF000000"/>
      <name val="Microsoft Sans Serif"/>
      <family val="2"/>
    </font>
    <font>
      <sz val="10.5"/>
      <color theme="1"/>
      <name val="Calibri"/>
      <family val="2"/>
      <scheme val="minor"/>
    </font>
    <font>
      <b/>
      <sz val="10"/>
      <name val="Arial"/>
      <family val="2"/>
    </font>
    <font>
      <sz val="8"/>
      <name val="Microsoft Sans Serif"/>
      <family val="2"/>
    </font>
    <font>
      <sz val="10"/>
      <color rgb="FF0070C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3" tint="0.39997558519241921"/>
      <name val="Times New Roman"/>
      <family val="1"/>
    </font>
    <font>
      <sz val="10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b/>
      <sz val="10"/>
      <color theme="3" tint="0.39997558519241921"/>
      <name val="Times New Roman"/>
      <family val="1"/>
    </font>
    <font>
      <b/>
      <sz val="10"/>
      <name val="Calibri"/>
      <family val="2"/>
      <scheme val="minor"/>
    </font>
    <font>
      <sz val="10"/>
      <color rgb="FF545454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name val="Calibri"/>
      <family val="2"/>
    </font>
    <font>
      <sz val="11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1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D9E2F3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5" tint="0.79998168889431442"/>
        <bgColor rgb="FF000000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93">
    <xf numFmtId="0" fontId="0" fillId="0" borderId="0"/>
    <xf numFmtId="166" fontId="3" fillId="0" borderId="0" applyFont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ill="0" applyBorder="0" applyAlignment="0" applyProtection="0"/>
    <xf numFmtId="165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4" fontId="6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6" fontId="4" fillId="0" borderId="0" applyFont="0" applyFill="0" applyBorder="0" applyAlignment="0" applyProtection="0"/>
    <xf numFmtId="170" fontId="5" fillId="0" borderId="0" applyFill="0" applyBorder="0" applyAlignment="0" applyProtection="0"/>
    <xf numFmtId="16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3" fillId="0" borderId="0"/>
    <xf numFmtId="0" fontId="7" fillId="0" borderId="0"/>
    <xf numFmtId="9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4" fillId="0" borderId="0"/>
    <xf numFmtId="0" fontId="7" fillId="0" borderId="0"/>
    <xf numFmtId="0" fontId="4" fillId="0" borderId="0"/>
    <xf numFmtId="0" fontId="5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7" fillId="0" borderId="0"/>
    <xf numFmtId="0" fontId="4" fillId="0" borderId="0"/>
    <xf numFmtId="0" fontId="5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6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5" fillId="0" borderId="0"/>
    <xf numFmtId="0" fontId="1" fillId="0" borderId="0"/>
    <xf numFmtId="40" fontId="26" fillId="3" borderId="0">
      <alignment horizontal="right"/>
    </xf>
    <xf numFmtId="0" fontId="27" fillId="3" borderId="0">
      <alignment horizontal="right"/>
    </xf>
    <xf numFmtId="0" fontId="29" fillId="3" borderId="8"/>
    <xf numFmtId="9" fontId="5" fillId="0" borderId="0" applyFont="0" applyFill="0" applyBorder="0" applyAlignment="0" applyProtection="0"/>
    <xf numFmtId="0" fontId="53" fillId="0" borderId="0"/>
    <xf numFmtId="40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182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" fillId="0" borderId="0"/>
    <xf numFmtId="0" fontId="1" fillId="0" borderId="0"/>
    <xf numFmtId="0" fontId="31" fillId="0" borderId="0" applyNumberFormat="0" applyFill="0" applyBorder="0" applyAlignment="0" applyProtection="0"/>
  </cellStyleXfs>
  <cellXfs count="763">
    <xf numFmtId="0" fontId="0" fillId="0" borderId="0" xfId="0"/>
    <xf numFmtId="0" fontId="0" fillId="0" borderId="0" xfId="0"/>
    <xf numFmtId="0" fontId="10" fillId="0" borderId="0" xfId="34" applyFont="1"/>
    <xf numFmtId="0" fontId="18" fillId="0" borderId="0" xfId="34" applyFont="1" applyAlignment="1">
      <alignment horizontal="left" indent="2"/>
    </xf>
    <xf numFmtId="0" fontId="13" fillId="0" borderId="3" xfId="34" applyFont="1" applyBorder="1" applyAlignment="1">
      <alignment horizontal="center" vertical="center"/>
    </xf>
    <xf numFmtId="0" fontId="13" fillId="0" borderId="2" xfId="34" applyFont="1" applyBorder="1" applyAlignment="1">
      <alignment horizontal="center" vertical="center"/>
    </xf>
    <xf numFmtId="174" fontId="20" fillId="0" borderId="11" xfId="34" applyNumberFormat="1" applyFont="1" applyBorder="1" applyAlignment="1">
      <alignment horizontal="right"/>
    </xf>
    <xf numFmtId="175" fontId="20" fillId="0" borderId="11" xfId="34" quotePrefix="1" applyNumberFormat="1" applyFont="1" applyBorder="1" applyAlignment="1">
      <alignment horizontal="center"/>
    </xf>
    <xf numFmtId="174" fontId="21" fillId="0" borderId="4" xfId="34" applyNumberFormat="1" applyFont="1" applyBorder="1" applyAlignment="1">
      <alignment horizontal="right"/>
    </xf>
    <xf numFmtId="175" fontId="14" fillId="0" borderId="4" xfId="34" quotePrefix="1" applyNumberFormat="1" applyFont="1" applyBorder="1" applyAlignment="1">
      <alignment horizontal="center"/>
    </xf>
    <xf numFmtId="174" fontId="21" fillId="0" borderId="8" xfId="34" applyNumberFormat="1" applyFont="1" applyBorder="1" applyAlignment="1"/>
    <xf numFmtId="0" fontId="17" fillId="0" borderId="9" xfId="34" applyFont="1" applyBorder="1" applyAlignment="1">
      <alignment horizontal="left"/>
    </xf>
    <xf numFmtId="0" fontId="17" fillId="0" borderId="8" xfId="34" applyFont="1" applyBorder="1" applyAlignment="1">
      <alignment horizontal="left"/>
    </xf>
    <xf numFmtId="0" fontId="17" fillId="0" borderId="9" xfId="34" applyFont="1" applyBorder="1" applyAlignment="1">
      <alignment horizontal="left" indent="1"/>
    </xf>
    <xf numFmtId="0" fontId="13" fillId="0" borderId="9" xfId="34" applyFont="1" applyBorder="1" applyAlignment="1">
      <alignment horizontal="left"/>
    </xf>
    <xf numFmtId="0" fontId="13" fillId="0" borderId="8" xfId="34" applyFont="1" applyBorder="1" applyAlignment="1"/>
    <xf numFmtId="174" fontId="20" fillId="0" borderId="4" xfId="34" applyNumberFormat="1" applyFont="1" applyBorder="1" applyAlignment="1">
      <alignment horizontal="right"/>
    </xf>
    <xf numFmtId="175" fontId="22" fillId="0" borderId="9" xfId="34" quotePrefix="1" applyNumberFormat="1" applyFont="1" applyBorder="1" applyAlignment="1">
      <alignment horizontal="center"/>
    </xf>
    <xf numFmtId="174" fontId="22" fillId="0" borderId="4" xfId="34" quotePrefix="1" applyNumberFormat="1" applyFont="1" applyBorder="1" applyAlignment="1">
      <alignment horizontal="center"/>
    </xf>
    <xf numFmtId="174" fontId="20" fillId="0" borderId="8" xfId="34" applyNumberFormat="1" applyFont="1" applyBorder="1" applyAlignment="1">
      <alignment horizontal="right"/>
    </xf>
    <xf numFmtId="174" fontId="20" fillId="0" borderId="8" xfId="34" applyNumberFormat="1" applyFont="1" applyBorder="1" applyAlignment="1"/>
    <xf numFmtId="173" fontId="24" fillId="0" borderId="4" xfId="34" applyNumberFormat="1" applyFont="1" applyBorder="1" applyAlignment="1">
      <alignment horizontal="center"/>
    </xf>
    <xf numFmtId="173" fontId="20" fillId="0" borderId="4" xfId="34" applyNumberFormat="1" applyFont="1" applyBorder="1" applyAlignment="1">
      <alignment horizontal="center"/>
    </xf>
    <xf numFmtId="175" fontId="20" fillId="0" borderId="4" xfId="34" quotePrefix="1" applyNumberFormat="1" applyFont="1" applyBorder="1" applyAlignment="1">
      <alignment horizontal="center"/>
    </xf>
    <xf numFmtId="174" fontId="20" fillId="0" borderId="8" xfId="34" applyNumberFormat="1" applyFont="1" applyFill="1" applyBorder="1" applyAlignment="1"/>
    <xf numFmtId="174" fontId="20" fillId="0" borderId="4" xfId="34" quotePrefix="1" applyNumberFormat="1" applyFont="1" applyBorder="1" applyAlignment="1">
      <alignment horizontal="center"/>
    </xf>
    <xf numFmtId="0" fontId="11" fillId="0" borderId="9" xfId="34" applyFont="1" applyBorder="1" applyAlignment="1">
      <alignment horizontal="left" indent="1"/>
    </xf>
    <xf numFmtId="0" fontId="11" fillId="0" borderId="8" xfId="34" applyFont="1" applyBorder="1"/>
    <xf numFmtId="173" fontId="14" fillId="0" borderId="4" xfId="34" applyNumberFormat="1" applyFont="1" applyBorder="1" applyAlignment="1">
      <alignment horizontal="right"/>
    </xf>
    <xf numFmtId="175" fontId="14" fillId="0" borderId="6" xfId="34" applyNumberFormat="1" applyFont="1" applyBorder="1" applyAlignment="1">
      <alignment horizontal="right"/>
    </xf>
    <xf numFmtId="174" fontId="14" fillId="0" borderId="8" xfId="34" applyNumberFormat="1" applyFont="1" applyBorder="1" applyAlignment="1"/>
    <xf numFmtId="174" fontId="20" fillId="0" borderId="2" xfId="34" applyNumberFormat="1" applyFont="1" applyBorder="1" applyAlignment="1">
      <alignment horizontal="right" vertical="center"/>
    </xf>
    <xf numFmtId="0" fontId="12" fillId="0" borderId="0" xfId="34" applyFont="1" applyAlignment="1">
      <alignment horizontal="left"/>
    </xf>
    <xf numFmtId="0" fontId="16" fillId="0" borderId="0" xfId="34" applyFont="1" applyAlignment="1">
      <alignment horizontal="left"/>
    </xf>
    <xf numFmtId="4" fontId="0" fillId="0" borderId="0" xfId="0" applyNumberFormat="1"/>
    <xf numFmtId="0" fontId="0" fillId="0" borderId="0" xfId="0"/>
    <xf numFmtId="2" fontId="0" fillId="0" borderId="0" xfId="0" applyNumberFormat="1"/>
    <xf numFmtId="0" fontId="0" fillId="0" borderId="2" xfId="0" applyBorder="1"/>
    <xf numFmtId="0" fontId="7" fillId="0" borderId="0" xfId="0" applyFont="1"/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34" fillId="4" borderId="2" xfId="0" applyFont="1" applyFill="1" applyBorder="1" applyAlignment="1">
      <alignment horizontal="center"/>
    </xf>
    <xf numFmtId="0" fontId="34" fillId="4" borderId="2" xfId="0" applyFont="1" applyFill="1" applyBorder="1"/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6" borderId="2" xfId="0" applyFill="1" applyBorder="1" applyAlignment="1">
      <alignment horizontal="center"/>
    </xf>
    <xf numFmtId="0" fontId="0" fillId="6" borderId="2" xfId="0" applyFill="1" applyBorder="1"/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34" fillId="0" borderId="0" xfId="0" applyFont="1"/>
    <xf numFmtId="0" fontId="0" fillId="4" borderId="2" xfId="0" applyFill="1" applyBorder="1"/>
    <xf numFmtId="0" fontId="0" fillId="8" borderId="2" xfId="0" applyFill="1" applyBorder="1"/>
    <xf numFmtId="0" fontId="0" fillId="8" borderId="0" xfId="0" applyFill="1"/>
    <xf numFmtId="0" fontId="34" fillId="8" borderId="2" xfId="0" applyFont="1" applyFill="1" applyBorder="1"/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33" fillId="0" borderId="0" xfId="37" applyFont="1"/>
    <xf numFmtId="0" fontId="4" fillId="0" borderId="0" xfId="37" applyFont="1"/>
    <xf numFmtId="0" fontId="36" fillId="0" borderId="0" xfId="37" applyFont="1"/>
    <xf numFmtId="0" fontId="36" fillId="0" borderId="0" xfId="37" applyFont="1" applyBorder="1"/>
    <xf numFmtId="0" fontId="38" fillId="0" borderId="0" xfId="37" applyFont="1"/>
    <xf numFmtId="0" fontId="4" fillId="0" borderId="0" xfId="37" applyFont="1" applyAlignment="1">
      <alignment horizontal="right"/>
    </xf>
    <xf numFmtId="0" fontId="4" fillId="0" borderId="0" xfId="37" applyFont="1" applyBorder="1" applyAlignment="1">
      <alignment horizontal="right"/>
    </xf>
    <xf numFmtId="0" fontId="4" fillId="0" borderId="0" xfId="37" applyFont="1" applyAlignment="1">
      <alignment horizontal="center"/>
    </xf>
    <xf numFmtId="0" fontId="4" fillId="0" borderId="9" xfId="37" applyFont="1" applyBorder="1" applyAlignment="1">
      <alignment vertical="center"/>
    </xf>
    <xf numFmtId="0" fontId="4" fillId="0" borderId="0" xfId="37" applyFont="1" applyBorder="1" applyAlignment="1">
      <alignment vertical="center"/>
    </xf>
    <xf numFmtId="0" fontId="4" fillId="0" borderId="4" xfId="37" applyFont="1" applyBorder="1"/>
    <xf numFmtId="0" fontId="4" fillId="0" borderId="11" xfId="37" applyFont="1" applyBorder="1"/>
    <xf numFmtId="0" fontId="4" fillId="0" borderId="8" xfId="37" applyFont="1" applyBorder="1"/>
    <xf numFmtId="0" fontId="33" fillId="0" borderId="9" xfId="37" applyFont="1" applyBorder="1" applyAlignment="1">
      <alignment vertical="center"/>
    </xf>
    <xf numFmtId="0" fontId="33" fillId="0" borderId="0" xfId="37" applyFont="1" applyBorder="1" applyAlignment="1">
      <alignment vertical="center"/>
    </xf>
    <xf numFmtId="168" fontId="33" fillId="0" borderId="4" xfId="37" applyNumberFormat="1" applyFont="1" applyBorder="1" applyAlignment="1">
      <alignment horizontal="right" vertical="center" indent="2"/>
    </xf>
    <xf numFmtId="3" fontId="33" fillId="0" borderId="4" xfId="47" applyNumberFormat="1" applyFont="1" applyBorder="1" applyAlignment="1">
      <alignment horizontal="right" vertical="center" indent="2"/>
    </xf>
    <xf numFmtId="3" fontId="33" fillId="0" borderId="8" xfId="47" applyNumberFormat="1" applyFont="1" applyBorder="1" applyAlignment="1">
      <alignment horizontal="right" vertical="center" indent="2"/>
    </xf>
    <xf numFmtId="0" fontId="4" fillId="0" borderId="9" xfId="37" applyFont="1" applyBorder="1" applyAlignment="1">
      <alignment horizontal="left" vertical="center" indent="1"/>
    </xf>
    <xf numFmtId="168" fontId="4" fillId="0" borderId="4" xfId="37" applyNumberFormat="1" applyFont="1" applyBorder="1" applyAlignment="1">
      <alignment horizontal="right" vertical="center" indent="2"/>
    </xf>
    <xf numFmtId="3" fontId="4" fillId="0" borderId="4" xfId="47" applyNumberFormat="1" applyFont="1" applyBorder="1" applyAlignment="1">
      <alignment horizontal="right" vertical="center" indent="2"/>
    </xf>
    <xf numFmtId="3" fontId="4" fillId="0" borderId="8" xfId="47" applyNumberFormat="1" applyFont="1" applyFill="1" applyBorder="1" applyAlignment="1">
      <alignment horizontal="right" vertical="center" indent="2"/>
    </xf>
    <xf numFmtId="3" fontId="4" fillId="0" borderId="8" xfId="47" applyNumberFormat="1" applyFont="1" applyBorder="1" applyAlignment="1">
      <alignment horizontal="right" vertical="center" indent="2"/>
    </xf>
    <xf numFmtId="0" fontId="39" fillId="0" borderId="9" xfId="37" applyFont="1" applyBorder="1" applyAlignment="1">
      <alignment horizontal="left" vertical="center" indent="3"/>
    </xf>
    <xf numFmtId="0" fontId="39" fillId="0" borderId="0" xfId="37" applyFont="1" applyBorder="1"/>
    <xf numFmtId="0" fontId="39" fillId="0" borderId="0" xfId="37" applyFont="1" applyBorder="1" applyAlignment="1">
      <alignment vertical="center"/>
    </xf>
    <xf numFmtId="168" fontId="39" fillId="0" borderId="4" xfId="37" applyNumberFormat="1" applyFont="1" applyBorder="1" applyAlignment="1">
      <alignment horizontal="right" vertical="center" indent="2"/>
    </xf>
    <xf numFmtId="3" fontId="39" fillId="0" borderId="4" xfId="47" applyNumberFormat="1" applyFont="1" applyBorder="1" applyAlignment="1">
      <alignment horizontal="right" vertical="center" indent="2"/>
    </xf>
    <xf numFmtId="3" fontId="39" fillId="0" borderId="8" xfId="47" applyNumberFormat="1" applyFont="1" applyBorder="1" applyAlignment="1">
      <alignment horizontal="right" vertical="center" indent="2"/>
    </xf>
    <xf numFmtId="168" fontId="4" fillId="0" borderId="4" xfId="37" applyNumberFormat="1" applyFont="1" applyBorder="1" applyAlignment="1">
      <alignment horizontal="right" vertical="center" indent="1"/>
    </xf>
    <xf numFmtId="0" fontId="39" fillId="0" borderId="9" xfId="37" applyFont="1" applyBorder="1" applyAlignment="1">
      <alignment vertical="center"/>
    </xf>
    <xf numFmtId="0" fontId="4" fillId="0" borderId="4" xfId="37" applyFont="1" applyBorder="1" applyAlignment="1">
      <alignment horizontal="right" vertical="center" indent="2"/>
    </xf>
    <xf numFmtId="0" fontId="4" fillId="0" borderId="8" xfId="37" applyFont="1" applyBorder="1" applyAlignment="1">
      <alignment horizontal="right" vertical="center" indent="2"/>
    </xf>
    <xf numFmtId="168" fontId="33" fillId="0" borderId="4" xfId="37" applyNumberFormat="1" applyFont="1" applyBorder="1" applyAlignment="1">
      <alignment horizontal="right" vertical="center" indent="1"/>
    </xf>
    <xf numFmtId="0" fontId="4" fillId="0" borderId="9" xfId="37" applyFont="1" applyBorder="1" applyAlignment="1">
      <alignment horizontal="left" vertical="center" indent="2"/>
    </xf>
    <xf numFmtId="168" fontId="39" fillId="0" borderId="4" xfId="37" applyNumberFormat="1" applyFont="1" applyBorder="1" applyAlignment="1">
      <alignment horizontal="right" vertical="center" indent="1"/>
    </xf>
    <xf numFmtId="168" fontId="33" fillId="0" borderId="2" xfId="37" applyNumberFormat="1" applyFont="1" applyBorder="1" applyAlignment="1">
      <alignment horizontal="right" vertical="center" indent="1"/>
    </xf>
    <xf numFmtId="3" fontId="33" fillId="0" borderId="2" xfId="47" applyNumberFormat="1" applyFont="1" applyBorder="1" applyAlignment="1">
      <alignment horizontal="right" vertical="center" indent="2"/>
    </xf>
    <xf numFmtId="0" fontId="11" fillId="0" borderId="0" xfId="37" applyFont="1" applyAlignment="1">
      <alignment horizontal="left"/>
    </xf>
    <xf numFmtId="0" fontId="4" fillId="0" borderId="0" xfId="37" applyFont="1" applyBorder="1" applyAlignment="1">
      <alignment horizontal="center" vertical="center"/>
    </xf>
    <xf numFmtId="168" fontId="4" fillId="0" borderId="0" xfId="37" applyNumberFormat="1" applyFont="1" applyBorder="1" applyAlignment="1">
      <alignment horizontal="right" vertical="center"/>
    </xf>
    <xf numFmtId="0" fontId="41" fillId="0" borderId="0" xfId="37" applyFont="1" applyAlignment="1">
      <alignment horizontal="left"/>
    </xf>
    <xf numFmtId="168" fontId="33" fillId="0" borderId="0" xfId="37" applyNumberFormat="1" applyFont="1" applyBorder="1" applyAlignment="1">
      <alignment horizontal="right" vertical="center"/>
    </xf>
    <xf numFmtId="0" fontId="11" fillId="0" borderId="0" xfId="37" applyFont="1" applyFill="1" applyBorder="1" applyAlignment="1">
      <alignment horizontal="left" vertical="center"/>
    </xf>
    <xf numFmtId="168" fontId="4" fillId="0" borderId="0" xfId="37" applyNumberFormat="1" applyFont="1"/>
    <xf numFmtId="0" fontId="33" fillId="9" borderId="2" xfId="37" applyFont="1" applyFill="1" applyBorder="1" applyAlignment="1">
      <alignment horizontal="center" vertical="center"/>
    </xf>
    <xf numFmtId="3" fontId="4" fillId="0" borderId="2" xfId="47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42" fillId="0" borderId="2" xfId="0" applyNumberFormat="1" applyFont="1" applyBorder="1" applyAlignment="1">
      <alignment horizontal="center"/>
    </xf>
    <xf numFmtId="0" fontId="42" fillId="9" borderId="2" xfId="0" applyFont="1" applyFill="1" applyBorder="1" applyAlignment="1">
      <alignment horizontal="left"/>
    </xf>
    <xf numFmtId="0" fontId="43" fillId="0" borderId="2" xfId="0" applyFont="1" applyBorder="1" applyAlignment="1">
      <alignment horizontal="left"/>
    </xf>
    <xf numFmtId="0" fontId="42" fillId="0" borderId="2" xfId="0" applyFont="1" applyBorder="1" applyAlignment="1">
      <alignment horizontal="left"/>
    </xf>
    <xf numFmtId="0" fontId="44" fillId="0" borderId="0" xfId="71" applyFont="1"/>
    <xf numFmtId="0" fontId="26" fillId="0" borderId="0" xfId="71" applyFont="1"/>
    <xf numFmtId="0" fontId="44" fillId="0" borderId="2" xfId="71" applyFont="1" applyBorder="1" applyAlignment="1">
      <alignment horizontal="center" vertical="center"/>
    </xf>
    <xf numFmtId="0" fontId="26" fillId="0" borderId="4" xfId="71" applyFont="1" applyBorder="1" applyAlignment="1">
      <alignment horizontal="center"/>
    </xf>
    <xf numFmtId="2" fontId="26" fillId="0" borderId="4" xfId="71" applyNumberFormat="1" applyFont="1" applyBorder="1" applyAlignment="1">
      <alignment horizontal="center"/>
    </xf>
    <xf numFmtId="0" fontId="26" fillId="0" borderId="6" xfId="71" applyFont="1" applyBorder="1" applyAlignment="1">
      <alignment horizontal="center"/>
    </xf>
    <xf numFmtId="2" fontId="26" fillId="0" borderId="6" xfId="71" applyNumberFormat="1" applyFont="1" applyBorder="1" applyAlignment="1">
      <alignment horizontal="center"/>
    </xf>
    <xf numFmtId="0" fontId="26" fillId="0" borderId="0" xfId="0" applyFont="1"/>
    <xf numFmtId="0" fontId="26" fillId="0" borderId="2" xfId="71" applyFont="1" applyBorder="1" applyAlignment="1">
      <alignment horizontal="center"/>
    </xf>
    <xf numFmtId="0" fontId="44" fillId="10" borderId="2" xfId="71" applyFont="1" applyFill="1" applyBorder="1" applyAlignment="1">
      <alignment horizontal="center" vertical="center"/>
    </xf>
    <xf numFmtId="0" fontId="2" fillId="10" borderId="2" xfId="0" applyFont="1" applyFill="1" applyBorder="1"/>
    <xf numFmtId="0" fontId="0" fillId="0" borderId="2" xfId="0" applyBorder="1" applyAlignment="1">
      <alignment horizontal="center"/>
    </xf>
    <xf numFmtId="0" fontId="44" fillId="0" borderId="4" xfId="71" applyFont="1" applyFill="1" applyBorder="1" applyAlignment="1">
      <alignment horizontal="center" vertical="center"/>
    </xf>
    <xf numFmtId="178" fontId="0" fillId="0" borderId="0" xfId="0" applyNumberFormat="1"/>
    <xf numFmtId="0" fontId="2" fillId="12" borderId="2" xfId="0" applyFont="1" applyFill="1" applyBorder="1"/>
    <xf numFmtId="0" fontId="0" fillId="12" borderId="2" xfId="0" applyFill="1" applyBorder="1"/>
    <xf numFmtId="0" fontId="0" fillId="14" borderId="2" xfId="0" applyFill="1" applyBorder="1" applyAlignment="1">
      <alignment horizontal="center"/>
    </xf>
    <xf numFmtId="0" fontId="0" fillId="14" borderId="2" xfId="0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11" fillId="0" borderId="0" xfId="37" applyFont="1" applyFill="1" applyBorder="1" applyAlignment="1">
      <alignment vertical="center"/>
    </xf>
    <xf numFmtId="0" fontId="13" fillId="0" borderId="0" xfId="37" applyFont="1" applyFill="1" applyBorder="1" applyAlignment="1">
      <alignment vertical="center"/>
    </xf>
    <xf numFmtId="0" fontId="0" fillId="0" borderId="2" xfId="0" applyBorder="1" applyAlignment="1">
      <alignment horizontal="left"/>
    </xf>
    <xf numFmtId="0" fontId="2" fillId="2" borderId="2" xfId="0" applyFont="1" applyFill="1" applyBorder="1" applyAlignment="1">
      <alignment horizontal="left"/>
    </xf>
    <xf numFmtId="178" fontId="0" fillId="0" borderId="2" xfId="0" applyNumberFormat="1" applyBorder="1" applyAlignment="1">
      <alignment horizontal="left"/>
    </xf>
    <xf numFmtId="0" fontId="13" fillId="0" borderId="8" xfId="37" applyFont="1" applyBorder="1" applyAlignment="1">
      <alignment horizontal="left" vertical="center" indent="1"/>
    </xf>
    <xf numFmtId="3" fontId="13" fillId="0" borderId="4" xfId="37" applyNumberFormat="1" applyFont="1" applyBorder="1" applyAlignment="1">
      <alignment horizontal="center" vertical="center"/>
    </xf>
    <xf numFmtId="0" fontId="11" fillId="0" borderId="8" xfId="37" applyFont="1" applyBorder="1" applyAlignment="1">
      <alignment horizontal="left" vertical="center" indent="2"/>
    </xf>
    <xf numFmtId="3" fontId="11" fillId="0" borderId="4" xfId="7" applyNumberFormat="1" applyFont="1" applyBorder="1" applyAlignment="1">
      <alignment horizontal="right" vertical="center" indent="1"/>
    </xf>
    <xf numFmtId="3" fontId="11" fillId="0" borderId="9" xfId="7" applyNumberFormat="1" applyFont="1" applyBorder="1" applyAlignment="1">
      <alignment horizontal="right" vertical="center" indent="1"/>
    </xf>
    <xf numFmtId="3" fontId="13" fillId="0" borderId="4" xfId="7" applyNumberFormat="1" applyFont="1" applyBorder="1" applyAlignment="1">
      <alignment horizontal="right" vertical="center" indent="1"/>
    </xf>
    <xf numFmtId="0" fontId="11" fillId="0" borderId="8" xfId="37" applyFont="1" applyBorder="1" applyAlignment="1">
      <alignment horizontal="left" vertical="center" wrapText="1" indent="2"/>
    </xf>
    <xf numFmtId="0" fontId="4" fillId="0" borderId="8" xfId="37" applyFont="1" applyBorder="1" applyAlignment="1">
      <alignment horizontal="left" vertical="center"/>
    </xf>
    <xf numFmtId="3" fontId="4" fillId="0" borderId="4" xfId="7" applyNumberFormat="1" applyFont="1" applyBorder="1" applyAlignment="1">
      <alignment horizontal="right" vertical="center"/>
    </xf>
    <xf numFmtId="3" fontId="4" fillId="0" borderId="9" xfId="7" applyNumberFormat="1" applyFont="1" applyBorder="1" applyAlignment="1">
      <alignment horizontal="right" vertical="center"/>
    </xf>
    <xf numFmtId="0" fontId="7" fillId="0" borderId="0" xfId="37" applyFont="1" applyBorder="1" applyAlignment="1">
      <alignment horizontal="left" vertical="center"/>
    </xf>
    <xf numFmtId="0" fontId="13" fillId="2" borderId="13" xfId="37" applyFont="1" applyFill="1" applyBorder="1" applyAlignment="1">
      <alignment horizontal="center" vertical="center"/>
    </xf>
    <xf numFmtId="1" fontId="13" fillId="2" borderId="6" xfId="37" applyNumberFormat="1" applyFont="1" applyFill="1" applyBorder="1" applyAlignment="1">
      <alignment horizontal="center" vertical="center"/>
    </xf>
    <xf numFmtId="1" fontId="13" fillId="2" borderId="15" xfId="37" applyNumberFormat="1" applyFont="1" applyFill="1" applyBorder="1" applyAlignment="1">
      <alignment horizontal="center" vertical="center"/>
    </xf>
    <xf numFmtId="0" fontId="47" fillId="8" borderId="0" xfId="0" applyFont="1" applyFill="1"/>
    <xf numFmtId="0" fontId="13" fillId="0" borderId="2" xfId="37" applyFont="1" applyBorder="1" applyAlignment="1">
      <alignment horizontal="center" vertical="center"/>
    </xf>
    <xf numFmtId="3" fontId="13" fillId="0" borderId="2" xfId="7" applyNumberFormat="1" applyFont="1" applyBorder="1" applyAlignment="1">
      <alignment horizontal="right" vertical="center" indent="1"/>
    </xf>
    <xf numFmtId="179" fontId="11" fillId="0" borderId="0" xfId="37" applyNumberFormat="1" applyFont="1" applyFill="1" applyBorder="1" applyAlignment="1">
      <alignment horizontal="right" vertical="center"/>
    </xf>
    <xf numFmtId="0" fontId="7" fillId="0" borderId="0" xfId="37" applyFont="1" applyFill="1" applyBorder="1"/>
    <xf numFmtId="0" fontId="35" fillId="0" borderId="1" xfId="37" applyFont="1" applyFill="1" applyBorder="1" applyAlignment="1">
      <alignment horizontal="center" vertical="center"/>
    </xf>
    <xf numFmtId="0" fontId="35" fillId="0" borderId="6" xfId="37" applyFont="1" applyFill="1" applyBorder="1" applyAlignment="1">
      <alignment horizontal="center" vertical="center"/>
    </xf>
    <xf numFmtId="0" fontId="35" fillId="0" borderId="13" xfId="37" applyFont="1" applyFill="1" applyBorder="1" applyAlignment="1">
      <alignment horizontal="center" vertical="center"/>
    </xf>
    <xf numFmtId="0" fontId="35" fillId="0" borderId="15" xfId="37" applyFont="1" applyFill="1" applyBorder="1" applyAlignment="1">
      <alignment horizontal="center" vertical="center"/>
    </xf>
    <xf numFmtId="0" fontId="35" fillId="0" borderId="2" xfId="37" applyFont="1" applyFill="1" applyBorder="1" applyAlignment="1">
      <alignment horizontal="center" vertical="center"/>
    </xf>
    <xf numFmtId="0" fontId="34" fillId="0" borderId="5" xfId="37" applyFont="1" applyFill="1" applyBorder="1" applyAlignment="1">
      <alignment horizontal="left" vertical="center" indent="1"/>
    </xf>
    <xf numFmtId="179" fontId="34" fillId="0" borderId="4" xfId="37" applyNumberFormat="1" applyFont="1" applyFill="1" applyBorder="1" applyAlignment="1">
      <alignment horizontal="right" vertical="center" indent="1"/>
    </xf>
    <xf numFmtId="179" fontId="34" fillId="0" borderId="8" xfId="37" applyNumberFormat="1" applyFont="1" applyFill="1" applyBorder="1" applyAlignment="1">
      <alignment horizontal="right" vertical="center" indent="1"/>
    </xf>
    <xf numFmtId="0" fontId="34" fillId="0" borderId="9" xfId="37" applyFont="1" applyFill="1" applyBorder="1" applyAlignment="1">
      <alignment horizontal="center" vertical="center"/>
    </xf>
    <xf numFmtId="0" fontId="34" fillId="0" borderId="0" xfId="37" applyFont="1" applyFill="1" applyBorder="1" applyAlignment="1">
      <alignment horizontal="left" vertical="center" wrapText="1" indent="1"/>
    </xf>
    <xf numFmtId="0" fontId="34" fillId="0" borderId="0" xfId="37" applyFont="1" applyFill="1" applyBorder="1" applyAlignment="1">
      <alignment vertical="top" wrapText="1"/>
    </xf>
    <xf numFmtId="0" fontId="34" fillId="0" borderId="9" xfId="37" applyFont="1" applyFill="1" applyBorder="1"/>
    <xf numFmtId="0" fontId="49" fillId="0" borderId="0" xfId="37" applyFont="1" applyFill="1" applyBorder="1" applyAlignment="1">
      <alignment horizontal="left" vertical="center" indent="2"/>
    </xf>
    <xf numFmtId="179" fontId="49" fillId="0" borderId="4" xfId="37" applyNumberFormat="1" applyFont="1" applyFill="1" applyBorder="1" applyAlignment="1">
      <alignment horizontal="right" vertical="center" indent="1"/>
    </xf>
    <xf numFmtId="179" fontId="49" fillId="0" borderId="8" xfId="37" applyNumberFormat="1" applyFont="1" applyFill="1" applyBorder="1" applyAlignment="1">
      <alignment horizontal="right" vertical="center" indent="1"/>
    </xf>
    <xf numFmtId="179" fontId="49" fillId="0" borderId="6" xfId="37" applyNumberFormat="1" applyFont="1" applyFill="1" applyBorder="1" applyAlignment="1">
      <alignment horizontal="right" vertical="center" indent="1"/>
    </xf>
    <xf numFmtId="0" fontId="34" fillId="0" borderId="0" xfId="37" applyFont="1" applyFill="1" applyBorder="1"/>
    <xf numFmtId="0" fontId="44" fillId="0" borderId="2" xfId="0" applyFont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 indent="2"/>
    </xf>
    <xf numFmtId="3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/>
    </xf>
    <xf numFmtId="3" fontId="11" fillId="0" borderId="2" xfId="0" applyNumberFormat="1" applyFont="1" applyFill="1" applyBorder="1" applyAlignment="1" applyProtection="1">
      <alignment horizontal="right" vertical="center" indent="1"/>
      <protection locked="0"/>
    </xf>
    <xf numFmtId="0" fontId="44" fillId="2" borderId="2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left"/>
    </xf>
    <xf numFmtId="0" fontId="26" fillId="0" borderId="0" xfId="0" applyFont="1" applyProtection="1"/>
    <xf numFmtId="0" fontId="11" fillId="0" borderId="0" xfId="0" applyFont="1" applyAlignment="1" applyProtection="1">
      <alignment horizontal="center" vertical="center"/>
    </xf>
    <xf numFmtId="0" fontId="50" fillId="0" borderId="0" xfId="69" applyFont="1" applyAlignment="1" applyProtection="1"/>
    <xf numFmtId="3" fontId="11" fillId="0" borderId="0" xfId="0" applyNumberFormat="1" applyFont="1" applyAlignment="1" applyProtection="1">
      <alignment horizontal="center" vertical="center" wrapText="1"/>
    </xf>
    <xf numFmtId="0" fontId="51" fillId="0" borderId="0" xfId="0" applyFont="1" applyProtection="1"/>
    <xf numFmtId="0" fontId="4" fillId="0" borderId="0" xfId="0" applyFont="1" applyAlignment="1" applyProtection="1">
      <alignment horizontal="center" vertical="center"/>
    </xf>
    <xf numFmtId="3" fontId="11" fillId="0" borderId="2" xfId="0" applyNumberFormat="1" applyFont="1" applyFill="1" applyBorder="1" applyAlignment="1" applyProtection="1">
      <alignment horizontal="center" vertical="center"/>
      <protection locked="0"/>
    </xf>
    <xf numFmtId="166" fontId="11" fillId="0" borderId="2" xfId="0" applyNumberFormat="1" applyFont="1" applyFill="1" applyBorder="1" applyAlignment="1" applyProtection="1">
      <alignment horizontal="center" vertical="center"/>
      <protection locked="0"/>
    </xf>
    <xf numFmtId="3" fontId="26" fillId="0" borderId="2" xfId="0" applyNumberFormat="1" applyFont="1" applyBorder="1" applyAlignment="1" applyProtection="1">
      <alignment horizontal="center" vertical="center"/>
    </xf>
    <xf numFmtId="0" fontId="9" fillId="0" borderId="2" xfId="37" applyFont="1" applyBorder="1" applyAlignment="1">
      <alignment horizontal="center" vertical="center"/>
    </xf>
    <xf numFmtId="0" fontId="12" fillId="0" borderId="0" xfId="37" applyFont="1"/>
    <xf numFmtId="0" fontId="7" fillId="0" borderId="0" xfId="37" applyFont="1" applyBorder="1" applyAlignment="1">
      <alignment vertical="center"/>
    </xf>
    <xf numFmtId="0" fontId="7" fillId="0" borderId="0" xfId="37" applyFont="1" applyBorder="1" applyAlignment="1">
      <alignment horizontal="center" vertical="center"/>
    </xf>
    <xf numFmtId="181" fontId="7" fillId="0" borderId="0" xfId="37" applyNumberFormat="1" applyFont="1" applyBorder="1" applyAlignment="1">
      <alignment vertical="center"/>
    </xf>
    <xf numFmtId="0" fontId="7" fillId="0" borderId="0" xfId="37" applyFont="1"/>
    <xf numFmtId="181" fontId="7" fillId="0" borderId="0" xfId="37" applyNumberFormat="1" applyFont="1"/>
    <xf numFmtId="180" fontId="7" fillId="0" borderId="0" xfId="37" applyNumberFormat="1" applyFont="1"/>
    <xf numFmtId="0" fontId="9" fillId="0" borderId="2" xfId="85" applyFont="1" applyBorder="1" applyAlignment="1">
      <alignment horizontal="center" vertical="center"/>
    </xf>
    <xf numFmtId="0" fontId="7" fillId="0" borderId="2" xfId="37" applyFont="1" applyBorder="1" applyAlignment="1">
      <alignment horizontal="center" vertical="center"/>
    </xf>
    <xf numFmtId="180" fontId="7" fillId="0" borderId="2" xfId="37" applyNumberFormat="1" applyFont="1" applyBorder="1" applyAlignment="1">
      <alignment vertical="center"/>
    </xf>
    <xf numFmtId="180" fontId="7" fillId="0" borderId="2" xfId="85" applyNumberFormat="1" applyFont="1" applyBorder="1" applyAlignment="1">
      <alignment vertical="center"/>
    </xf>
    <xf numFmtId="181" fontId="7" fillId="0" borderId="2" xfId="37" applyNumberFormat="1" applyFont="1" applyBorder="1" applyAlignment="1">
      <alignment vertical="center"/>
    </xf>
    <xf numFmtId="181" fontId="7" fillId="0" borderId="2" xfId="85" applyNumberFormat="1" applyFont="1" applyBorder="1" applyAlignment="1">
      <alignment vertical="center"/>
    </xf>
    <xf numFmtId="0" fontId="7" fillId="0" borderId="2" xfId="37" quotePrefix="1" applyFont="1" applyBorder="1" applyAlignment="1">
      <alignment horizontal="center" vertical="center"/>
    </xf>
    <xf numFmtId="0" fontId="7" fillId="0" borderId="2" xfId="37" applyFont="1" applyFill="1" applyBorder="1" applyAlignment="1">
      <alignment horizontal="center" vertical="center"/>
    </xf>
    <xf numFmtId="180" fontId="7" fillId="0" borderId="2" xfId="37" applyNumberFormat="1" applyFont="1" applyFill="1" applyBorder="1" applyAlignment="1">
      <alignment vertical="center"/>
    </xf>
    <xf numFmtId="180" fontId="7" fillId="0" borderId="2" xfId="85" applyNumberFormat="1" applyFont="1" applyFill="1" applyBorder="1" applyAlignment="1">
      <alignment vertical="center"/>
    </xf>
    <xf numFmtId="181" fontId="7" fillId="0" borderId="2" xfId="37" applyNumberFormat="1" applyFont="1" applyFill="1" applyBorder="1" applyAlignment="1">
      <alignment vertical="center"/>
    </xf>
    <xf numFmtId="181" fontId="7" fillId="0" borderId="2" xfId="85" applyNumberFormat="1" applyFont="1" applyFill="1" applyBorder="1" applyAlignment="1">
      <alignment vertical="center"/>
    </xf>
    <xf numFmtId="0" fontId="13" fillId="0" borderId="0" xfId="37" applyFont="1" applyAlignment="1">
      <alignment vertical="center"/>
    </xf>
    <xf numFmtId="0" fontId="26" fillId="0" borderId="0" xfId="0" applyFont="1" applyFill="1" applyAlignment="1">
      <alignment horizontal="center"/>
    </xf>
    <xf numFmtId="184" fontId="13" fillId="0" borderId="2" xfId="1" applyNumberFormat="1" applyFont="1" applyFill="1" applyBorder="1" applyAlignment="1">
      <alignment horizontal="center" vertical="center"/>
    </xf>
    <xf numFmtId="183" fontId="26" fillId="0" borderId="4" xfId="1" applyNumberFormat="1" applyFont="1" applyFill="1" applyBorder="1" applyAlignment="1">
      <alignment horizontal="center"/>
    </xf>
    <xf numFmtId="183" fontId="26" fillId="0" borderId="4" xfId="1" applyNumberFormat="1" applyFont="1" applyFill="1" applyBorder="1" applyAlignment="1">
      <alignment horizontal="left" vertical="center" indent="1"/>
    </xf>
    <xf numFmtId="37" fontId="26" fillId="0" borderId="4" xfId="1" applyNumberFormat="1" applyFont="1" applyFill="1" applyBorder="1" applyAlignment="1">
      <alignment horizontal="right" indent="2"/>
    </xf>
    <xf numFmtId="3" fontId="11" fillId="0" borderId="4" xfId="43" applyNumberFormat="1" applyFont="1" applyFill="1" applyBorder="1" applyAlignment="1">
      <alignment horizontal="right" vertical="center" indent="3"/>
    </xf>
    <xf numFmtId="3" fontId="11" fillId="0" borderId="4" xfId="43" applyNumberFormat="1" applyFont="1" applyFill="1" applyBorder="1" applyAlignment="1">
      <alignment horizontal="center" vertical="center"/>
    </xf>
    <xf numFmtId="183" fontId="44" fillId="0" borderId="4" xfId="1" applyNumberFormat="1" applyFont="1" applyFill="1" applyBorder="1" applyAlignment="1">
      <alignment vertical="center"/>
    </xf>
    <xf numFmtId="37" fontId="26" fillId="0" borderId="4" xfId="1" applyNumberFormat="1" applyFont="1" applyFill="1" applyBorder="1" applyAlignment="1">
      <alignment horizontal="right" vertical="center" indent="2"/>
    </xf>
    <xf numFmtId="183" fontId="26" fillId="0" borderId="6" xfId="1" applyNumberFormat="1" applyFont="1" applyFill="1" applyBorder="1" applyAlignment="1">
      <alignment horizontal="left" vertical="center" indent="1"/>
    </xf>
    <xf numFmtId="37" fontId="26" fillId="0" borderId="6" xfId="1" applyNumberFormat="1" applyFont="1" applyFill="1" applyBorder="1" applyAlignment="1">
      <alignment horizontal="right" indent="2"/>
    </xf>
    <xf numFmtId="0" fontId="11" fillId="0" borderId="0" xfId="37" applyFont="1"/>
    <xf numFmtId="0" fontId="7" fillId="0" borderId="0" xfId="43" applyFont="1" applyAlignment="1">
      <alignment horizontal="left"/>
    </xf>
    <xf numFmtId="0" fontId="55" fillId="0" borderId="0" xfId="90" applyFont="1"/>
    <xf numFmtId="0" fontId="1" fillId="0" borderId="0" xfId="90"/>
    <xf numFmtId="0" fontId="57" fillId="0" borderId="0" xfId="90" applyFont="1" applyAlignment="1">
      <alignment horizontal="right"/>
    </xf>
    <xf numFmtId="0" fontId="55" fillId="0" borderId="2" xfId="90" applyFont="1" applyBorder="1" applyAlignment="1">
      <alignment horizontal="center"/>
    </xf>
    <xf numFmtId="0" fontId="58" fillId="0" borderId="2" xfId="90" applyFont="1" applyBorder="1" applyAlignment="1">
      <alignment horizontal="center"/>
    </xf>
    <xf numFmtId="0" fontId="58" fillId="0" borderId="0" xfId="90" applyFont="1" applyBorder="1" applyAlignment="1">
      <alignment horizontal="center"/>
    </xf>
    <xf numFmtId="3" fontId="58" fillId="0" borderId="0" xfId="90" applyNumberFormat="1" applyFont="1" applyBorder="1" applyAlignment="1">
      <alignment horizontal="center"/>
    </xf>
    <xf numFmtId="0" fontId="57" fillId="0" borderId="0" xfId="90" applyFont="1" applyAlignment="1">
      <alignment horizontal="left"/>
    </xf>
    <xf numFmtId="0" fontId="61" fillId="0" borderId="0" xfId="90" applyFont="1"/>
    <xf numFmtId="180" fontId="7" fillId="0" borderId="2" xfId="0" applyNumberFormat="1" applyFont="1" applyBorder="1" applyAlignment="1">
      <alignment vertical="center"/>
    </xf>
    <xf numFmtId="181" fontId="7" fillId="0" borderId="2" xfId="0" applyNumberFormat="1" applyFont="1" applyBorder="1" applyAlignment="1">
      <alignment vertical="center"/>
    </xf>
    <xf numFmtId="180" fontId="7" fillId="0" borderId="2" xfId="0" applyNumberFormat="1" applyFont="1" applyFill="1" applyBorder="1" applyAlignment="1">
      <alignment vertical="center"/>
    </xf>
    <xf numFmtId="181" fontId="7" fillId="0" borderId="2" xfId="0" applyNumberFormat="1" applyFont="1" applyFill="1" applyBorder="1" applyAlignment="1">
      <alignment vertical="center"/>
    </xf>
    <xf numFmtId="0" fontId="0" fillId="0" borderId="0" xfId="0"/>
    <xf numFmtId="0" fontId="1" fillId="0" borderId="0" xfId="0" applyFont="1"/>
    <xf numFmtId="0" fontId="35" fillId="0" borderId="0" xfId="72" applyFont="1"/>
    <xf numFmtId="0" fontId="34" fillId="0" borderId="0" xfId="72" applyFont="1"/>
    <xf numFmtId="0" fontId="63" fillId="0" borderId="0" xfId="69" applyFont="1" applyAlignment="1" applyProtection="1"/>
    <xf numFmtId="0" fontId="35" fillId="0" borderId="2" xfId="72" applyFont="1" applyBorder="1" applyAlignment="1">
      <alignment horizontal="center" vertical="center"/>
    </xf>
    <xf numFmtId="0" fontId="35" fillId="0" borderId="23" xfId="72" applyFont="1" applyBorder="1" applyAlignment="1">
      <alignment horizontal="center" vertical="center"/>
    </xf>
    <xf numFmtId="0" fontId="35" fillId="0" borderId="24" xfId="72" applyFont="1" applyBorder="1" applyAlignment="1">
      <alignment horizontal="center" vertical="center"/>
    </xf>
    <xf numFmtId="0" fontId="35" fillId="0" borderId="3" xfId="72" applyFont="1" applyBorder="1" applyAlignment="1">
      <alignment horizontal="center" vertical="center"/>
    </xf>
    <xf numFmtId="4" fontId="34" fillId="0" borderId="4" xfId="72" applyNumberFormat="1" applyFont="1" applyFill="1" applyBorder="1" applyAlignment="1">
      <alignment horizontal="right" vertical="center" indent="2"/>
    </xf>
    <xf numFmtId="4" fontId="34" fillId="0" borderId="4" xfId="72" applyNumberFormat="1" applyFont="1" applyFill="1" applyBorder="1" applyAlignment="1">
      <alignment horizontal="right" vertical="center" indent="1"/>
    </xf>
    <xf numFmtId="4" fontId="34" fillId="0" borderId="25" xfId="72" applyNumberFormat="1" applyFont="1" applyFill="1" applyBorder="1" applyAlignment="1">
      <alignment horizontal="right" vertical="center" indent="1"/>
    </xf>
    <xf numFmtId="4" fontId="34" fillId="0" borderId="26" xfId="72" applyNumberFormat="1" applyFont="1" applyFill="1" applyBorder="1" applyAlignment="1">
      <alignment horizontal="center" vertical="center"/>
    </xf>
    <xf numFmtId="4" fontId="34" fillId="0" borderId="4" xfId="72" applyNumberFormat="1" applyFont="1" applyFill="1" applyBorder="1" applyAlignment="1">
      <alignment horizontal="center" vertical="center"/>
    </xf>
    <xf numFmtId="4" fontId="34" fillId="0" borderId="25" xfId="72" applyNumberFormat="1" applyFont="1" applyFill="1" applyBorder="1" applyAlignment="1">
      <alignment horizontal="center" vertical="center"/>
    </xf>
    <xf numFmtId="4" fontId="34" fillId="0" borderId="8" xfId="72" applyNumberFormat="1" applyFont="1" applyFill="1" applyBorder="1" applyAlignment="1">
      <alignment horizontal="center" vertical="center"/>
    </xf>
    <xf numFmtId="4" fontId="34" fillId="0" borderId="19" xfId="72" applyNumberFormat="1" applyFont="1" applyFill="1" applyBorder="1" applyAlignment="1">
      <alignment horizontal="right" vertical="center" indent="1"/>
    </xf>
    <xf numFmtId="4" fontId="34" fillId="0" borderId="11" xfId="72" applyNumberFormat="1" applyFont="1" applyFill="1" applyBorder="1" applyAlignment="1">
      <alignment horizontal="right" vertical="center" indent="1"/>
    </xf>
    <xf numFmtId="4" fontId="34" fillId="0" borderId="18" xfId="72" applyNumberFormat="1" applyFont="1" applyFill="1" applyBorder="1" applyAlignment="1">
      <alignment horizontal="right" vertical="center" indent="1"/>
    </xf>
    <xf numFmtId="185" fontId="34" fillId="0" borderId="8" xfId="72" applyNumberFormat="1" applyFont="1" applyFill="1" applyBorder="1" applyAlignment="1">
      <alignment horizontal="center" vertical="center"/>
    </xf>
    <xf numFmtId="4" fontId="34" fillId="0" borderId="20" xfId="72" applyNumberFormat="1" applyFont="1" applyFill="1" applyBorder="1" applyAlignment="1">
      <alignment horizontal="right" vertical="center" indent="1"/>
    </xf>
    <xf numFmtId="4" fontId="34" fillId="0" borderId="4" xfId="72" quotePrefix="1" applyNumberFormat="1" applyFont="1" applyFill="1" applyBorder="1" applyAlignment="1">
      <alignment horizontal="center" vertical="center"/>
    </xf>
    <xf numFmtId="4" fontId="49" fillId="0" borderId="25" xfId="72" applyNumberFormat="1" applyFont="1" applyFill="1" applyBorder="1" applyAlignment="1">
      <alignment horizontal="center" vertical="center"/>
    </xf>
    <xf numFmtId="4" fontId="34" fillId="0" borderId="6" xfId="72" applyNumberFormat="1" applyFont="1" applyFill="1" applyBorder="1" applyAlignment="1">
      <alignment horizontal="right" vertical="center" indent="1"/>
    </xf>
    <xf numFmtId="4" fontId="34" fillId="0" borderId="21" xfId="72" applyNumberFormat="1" applyFont="1" applyFill="1" applyBorder="1" applyAlignment="1">
      <alignment horizontal="right" vertical="center" indent="1"/>
    </xf>
    <xf numFmtId="4" fontId="35" fillId="0" borderId="2" xfId="72" applyNumberFormat="1" applyFont="1" applyFill="1" applyBorder="1" applyAlignment="1">
      <alignment horizontal="right" vertical="center" indent="2"/>
    </xf>
    <xf numFmtId="4" fontId="35" fillId="0" borderId="2" xfId="72" applyNumberFormat="1" applyFont="1" applyFill="1" applyBorder="1" applyAlignment="1">
      <alignment horizontal="right" vertical="center" indent="1"/>
    </xf>
    <xf numFmtId="4" fontId="35" fillId="0" borderId="23" xfId="72" applyNumberFormat="1" applyFont="1" applyFill="1" applyBorder="1" applyAlignment="1">
      <alignment horizontal="right" vertical="center" indent="1"/>
    </xf>
    <xf numFmtId="4" fontId="35" fillId="0" borderId="14" xfId="72" applyNumberFormat="1" applyFont="1" applyFill="1" applyBorder="1" applyAlignment="1">
      <alignment horizontal="center" vertical="center"/>
    </xf>
    <xf numFmtId="4" fontId="35" fillId="0" borderId="2" xfId="72" applyNumberFormat="1" applyFont="1" applyFill="1" applyBorder="1" applyAlignment="1">
      <alignment horizontal="center" vertical="center"/>
    </xf>
    <xf numFmtId="4" fontId="35" fillId="0" borderId="3" xfId="72" applyNumberFormat="1" applyFont="1" applyFill="1" applyBorder="1" applyAlignment="1">
      <alignment horizontal="center" vertical="center"/>
    </xf>
    <xf numFmtId="4" fontId="35" fillId="0" borderId="23" xfId="72" applyNumberFormat="1" applyFont="1" applyFill="1" applyBorder="1" applyAlignment="1">
      <alignment horizontal="center" vertical="center"/>
    </xf>
    <xf numFmtId="4" fontId="35" fillId="0" borderId="27" xfId="72" applyNumberFormat="1" applyFont="1" applyFill="1" applyBorder="1" applyAlignment="1">
      <alignment horizontal="center" vertical="center"/>
    </xf>
    <xf numFmtId="4" fontId="35" fillId="0" borderId="16" xfId="72" applyNumberFormat="1" applyFont="1" applyFill="1" applyBorder="1" applyAlignment="1">
      <alignment horizontal="center" vertical="center"/>
    </xf>
    <xf numFmtId="4" fontId="35" fillId="0" borderId="27" xfId="72" applyNumberFormat="1" applyFont="1" applyFill="1" applyBorder="1" applyAlignment="1">
      <alignment horizontal="right" vertical="center" indent="1"/>
    </xf>
    <xf numFmtId="4" fontId="35" fillId="0" borderId="16" xfId="72" applyNumberFormat="1" applyFont="1" applyFill="1" applyBorder="1" applyAlignment="1">
      <alignment horizontal="right" vertical="center" indent="1"/>
    </xf>
    <xf numFmtId="185" fontId="35" fillId="0" borderId="3" xfId="72" applyNumberFormat="1" applyFont="1" applyFill="1" applyBorder="1" applyAlignment="1">
      <alignment horizontal="center" vertical="center"/>
    </xf>
    <xf numFmtId="0" fontId="34" fillId="0" borderId="0" xfId="72" applyFont="1" applyFill="1"/>
    <xf numFmtId="0" fontId="34" fillId="0" borderId="0" xfId="72" applyFont="1" applyFill="1" applyAlignment="1">
      <alignment horizontal="right" indent="2"/>
    </xf>
    <xf numFmtId="4" fontId="34" fillId="0" borderId="0" xfId="72" applyNumberFormat="1" applyFont="1" applyFill="1"/>
    <xf numFmtId="0" fontId="34" fillId="0" borderId="0" xfId="72" applyFont="1" applyFill="1" applyAlignment="1">
      <alignment horizontal="right" indent="1"/>
    </xf>
    <xf numFmtId="0" fontId="34" fillId="0" borderId="0" xfId="72" applyFont="1" applyBorder="1" applyAlignment="1">
      <alignment horizontal="center" vertical="center" wrapText="1"/>
    </xf>
    <xf numFmtId="0" fontId="34" fillId="0" borderId="0" xfId="72" applyFont="1" applyBorder="1"/>
    <xf numFmtId="0" fontId="34" fillId="0" borderId="0" xfId="72" applyFont="1" applyFill="1" applyBorder="1"/>
    <xf numFmtId="0" fontId="34" fillId="0" borderId="0" xfId="72" applyNumberFormat="1" applyFont="1" applyFill="1" applyBorder="1" applyAlignment="1">
      <alignment horizontal="center"/>
    </xf>
    <xf numFmtId="174" fontId="34" fillId="0" borderId="0" xfId="72" applyNumberFormat="1" applyFont="1" applyFill="1" applyBorder="1" applyAlignment="1">
      <alignment horizontal="right" vertical="center"/>
    </xf>
    <xf numFmtId="0" fontId="68" fillId="0" borderId="0" xfId="0" applyFont="1" applyAlignment="1"/>
    <xf numFmtId="0" fontId="12" fillId="0" borderId="0" xfId="0" applyFont="1"/>
    <xf numFmtId="2" fontId="7" fillId="0" borderId="0" xfId="0" applyNumberFormat="1" applyFont="1"/>
    <xf numFmtId="0" fontId="13" fillId="0" borderId="0" xfId="49" applyFont="1" applyFill="1"/>
    <xf numFmtId="0" fontId="11" fillId="0" borderId="0" xfId="49" applyFont="1" applyFill="1"/>
    <xf numFmtId="0" fontId="9" fillId="0" borderId="0" xfId="49" applyFont="1" applyFill="1"/>
    <xf numFmtId="0" fontId="7" fillId="0" borderId="0" xfId="49" applyFont="1" applyFill="1"/>
    <xf numFmtId="0" fontId="7" fillId="0" borderId="0" xfId="49" applyFont="1"/>
    <xf numFmtId="0" fontId="7" fillId="0" borderId="0" xfId="49" applyFont="1" applyAlignment="1">
      <alignment horizontal="right"/>
    </xf>
    <xf numFmtId="0" fontId="11" fillId="0" borderId="0" xfId="49" applyFont="1"/>
    <xf numFmtId="0" fontId="7" fillId="0" borderId="0" xfId="49" applyFont="1" applyAlignment="1">
      <alignment horizontal="centerContinuous" vertical="center"/>
    </xf>
    <xf numFmtId="0" fontId="9" fillId="0" borderId="2" xfId="49" applyFont="1" applyFill="1" applyBorder="1" applyAlignment="1">
      <alignment horizontal="center" vertical="center"/>
    </xf>
    <xf numFmtId="0" fontId="9" fillId="0" borderId="2" xfId="49" applyFont="1" applyBorder="1" applyAlignment="1">
      <alignment horizontal="center" vertical="center"/>
    </xf>
    <xf numFmtId="177" fontId="7" fillId="0" borderId="0" xfId="49" applyNumberFormat="1" applyFont="1" applyFill="1" applyBorder="1" applyAlignment="1">
      <alignment vertical="center"/>
    </xf>
    <xf numFmtId="178" fontId="7" fillId="0" borderId="0" xfId="49" applyNumberFormat="1" applyFont="1" applyFill="1" applyBorder="1" applyAlignment="1">
      <alignment horizontal="center" vertical="center"/>
    </xf>
    <xf numFmtId="178" fontId="7" fillId="0" borderId="10" xfId="49" applyNumberFormat="1" applyFont="1" applyFill="1" applyBorder="1" applyAlignment="1">
      <alignment horizontal="center" vertical="center"/>
    </xf>
    <xf numFmtId="177" fontId="7" fillId="0" borderId="10" xfId="78" applyNumberFormat="1" applyFont="1" applyFill="1" applyBorder="1" applyAlignment="1">
      <alignment vertical="center"/>
    </xf>
    <xf numFmtId="178" fontId="7" fillId="0" borderId="4" xfId="78" applyNumberFormat="1" applyFont="1" applyFill="1" applyBorder="1" applyAlignment="1">
      <alignment horizontal="center" vertical="center"/>
    </xf>
    <xf numFmtId="178" fontId="7" fillId="0" borderId="8" xfId="49" applyNumberFormat="1" applyFont="1" applyFill="1" applyBorder="1" applyAlignment="1">
      <alignment horizontal="center" vertical="center"/>
    </xf>
    <xf numFmtId="177" fontId="7" fillId="0" borderId="8" xfId="78" applyNumberFormat="1" applyFont="1" applyFill="1" applyBorder="1" applyAlignment="1">
      <alignment vertical="center"/>
    </xf>
    <xf numFmtId="177" fontId="7" fillId="0" borderId="1" xfId="49" applyNumberFormat="1" applyFont="1" applyFill="1" applyBorder="1" applyAlignment="1">
      <alignment vertical="center"/>
    </xf>
    <xf numFmtId="178" fontId="7" fillId="0" borderId="1" xfId="49" applyNumberFormat="1" applyFont="1" applyFill="1" applyBorder="1" applyAlignment="1">
      <alignment horizontal="center" vertical="center"/>
    </xf>
    <xf numFmtId="178" fontId="7" fillId="0" borderId="13" xfId="49" applyNumberFormat="1" applyFont="1" applyFill="1" applyBorder="1" applyAlignment="1">
      <alignment horizontal="center" vertical="center"/>
    </xf>
    <xf numFmtId="177" fontId="9" fillId="0" borderId="2" xfId="78" applyNumberFormat="1" applyFont="1" applyFill="1" applyBorder="1" applyAlignment="1">
      <alignment vertical="center"/>
    </xf>
    <xf numFmtId="191" fontId="9" fillId="0" borderId="2" xfId="78" applyNumberFormat="1" applyFont="1" applyFill="1" applyBorder="1" applyAlignment="1">
      <alignment vertical="center"/>
    </xf>
    <xf numFmtId="177" fontId="9" fillId="0" borderId="2" xfId="78" applyNumberFormat="1" applyFont="1" applyBorder="1" applyAlignment="1">
      <alignment vertical="center"/>
    </xf>
    <xf numFmtId="191" fontId="9" fillId="0" borderId="2" xfId="78" applyNumberFormat="1" applyFont="1" applyBorder="1" applyAlignment="1">
      <alignment vertical="center"/>
    </xf>
    <xf numFmtId="0" fontId="9" fillId="0" borderId="0" xfId="49" applyFont="1" applyBorder="1" applyAlignment="1">
      <alignment horizontal="center" vertical="center"/>
    </xf>
    <xf numFmtId="0" fontId="5" fillId="0" borderId="0" xfId="49" applyFont="1" applyBorder="1" applyAlignment="1">
      <alignment horizontal="center" vertical="center"/>
    </xf>
    <xf numFmtId="177" fontId="9" fillId="0" borderId="0" xfId="49" applyNumberFormat="1" applyFont="1" applyBorder="1" applyAlignment="1">
      <alignment vertical="center"/>
    </xf>
    <xf numFmtId="178" fontId="9" fillId="0" borderId="0" xfId="49" applyNumberFormat="1" applyFont="1" applyBorder="1" applyAlignment="1">
      <alignment horizontal="center" vertical="center"/>
    </xf>
    <xf numFmtId="0" fontId="12" fillId="0" borderId="0" xfId="49" applyFont="1" applyBorder="1" applyAlignment="1">
      <alignment horizontal="left" vertical="center"/>
    </xf>
    <xf numFmtId="192" fontId="11" fillId="0" borderId="0" xfId="49" applyNumberFormat="1" applyFont="1" applyBorder="1" applyAlignment="1">
      <alignment vertical="center"/>
    </xf>
    <xf numFmtId="178" fontId="11" fillId="0" borderId="0" xfId="49" applyNumberFormat="1" applyFont="1" applyBorder="1" applyAlignment="1">
      <alignment vertical="center"/>
    </xf>
    <xf numFmtId="0" fontId="13" fillId="0" borderId="0" xfId="49" applyFont="1" applyBorder="1" applyAlignment="1">
      <alignment horizontal="center"/>
    </xf>
    <xf numFmtId="192" fontId="7" fillId="0" borderId="0" xfId="49" applyNumberFormat="1" applyFont="1" applyBorder="1" applyAlignment="1">
      <alignment vertical="center"/>
    </xf>
    <xf numFmtId="178" fontId="7" fillId="0" borderId="0" xfId="49" applyNumberFormat="1" applyFont="1" applyBorder="1" applyAlignment="1">
      <alignment vertical="center"/>
    </xf>
    <xf numFmtId="0" fontId="69" fillId="0" borderId="0" xfId="49" applyFont="1"/>
    <xf numFmtId="0" fontId="70" fillId="15" borderId="2" xfId="0" applyFont="1" applyFill="1" applyBorder="1" applyAlignment="1">
      <alignment horizontal="left" vertical="top"/>
    </xf>
    <xf numFmtId="0" fontId="71" fillId="15" borderId="2" xfId="0" applyFont="1" applyFill="1" applyBorder="1" applyAlignment="1">
      <alignment horizontal="left" vertical="top"/>
    </xf>
    <xf numFmtId="0" fontId="5" fillId="15" borderId="2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wrapText="1"/>
    </xf>
    <xf numFmtId="0" fontId="70" fillId="15" borderId="2" xfId="0" applyFont="1" applyFill="1" applyBorder="1" applyAlignment="1">
      <alignment horizontal="left" vertical="top" wrapText="1"/>
    </xf>
    <xf numFmtId="0" fontId="72" fillId="0" borderId="2" xfId="0" applyFont="1" applyBorder="1"/>
    <xf numFmtId="0" fontId="73" fillId="2" borderId="2" xfId="0" applyFont="1" applyFill="1" applyBorder="1"/>
    <xf numFmtId="0" fontId="2" fillId="2" borderId="2" xfId="0" applyFont="1" applyFill="1" applyBorder="1"/>
    <xf numFmtId="0" fontId="74" fillId="15" borderId="2" xfId="0" applyFont="1" applyFill="1" applyBorder="1" applyAlignment="1">
      <alignment horizontal="center" vertical="top"/>
    </xf>
    <xf numFmtId="0" fontId="74" fillId="17" borderId="2" xfId="0" applyFont="1" applyFill="1" applyBorder="1" applyAlignment="1">
      <alignment horizontal="center" vertical="top"/>
    </xf>
    <xf numFmtId="0" fontId="11" fillId="16" borderId="2" xfId="0" applyFont="1" applyFill="1" applyBorder="1" applyAlignment="1">
      <alignment horizontal="center"/>
    </xf>
    <xf numFmtId="0" fontId="74" fillId="17" borderId="4" xfId="0" applyFont="1" applyFill="1" applyBorder="1" applyAlignment="1">
      <alignment horizontal="center" vertical="top"/>
    </xf>
    <xf numFmtId="1" fontId="11" fillId="16" borderId="2" xfId="0" applyNumberFormat="1" applyFont="1" applyFill="1" applyBorder="1" applyAlignment="1">
      <alignment horizontal="center" vertical="center"/>
    </xf>
    <xf numFmtId="0" fontId="34" fillId="0" borderId="12" xfId="0" applyFont="1" applyBorder="1"/>
    <xf numFmtId="0" fontId="35" fillId="0" borderId="2" xfId="0" applyFont="1" applyBorder="1" applyAlignment="1">
      <alignment horizontal="center" vertical="center"/>
    </xf>
    <xf numFmtId="0" fontId="34" fillId="0" borderId="9" xfId="0" applyFont="1" applyBorder="1" applyAlignment="1">
      <alignment vertical="center"/>
    </xf>
    <xf numFmtId="0" fontId="34" fillId="0" borderId="4" xfId="0" applyFont="1" applyBorder="1" applyAlignment="1">
      <alignment horizontal="center" vertical="center"/>
    </xf>
    <xf numFmtId="0" fontId="34" fillId="0" borderId="9" xfId="0" applyFont="1" applyFill="1" applyBorder="1" applyAlignment="1">
      <alignment vertical="center"/>
    </xf>
    <xf numFmtId="0" fontId="34" fillId="0" borderId="4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0" fontId="34" fillId="0" borderId="6" xfId="0" applyFont="1" applyFill="1" applyBorder="1" applyAlignment="1">
      <alignment horizontal="center" vertical="center"/>
    </xf>
    <xf numFmtId="0" fontId="9" fillId="8" borderId="2" xfId="0" applyFont="1" applyFill="1" applyBorder="1"/>
    <xf numFmtId="0" fontId="75" fillId="0" borderId="0" xfId="0" applyFont="1"/>
    <xf numFmtId="0" fontId="77" fillId="0" borderId="0" xfId="0" applyFont="1"/>
    <xf numFmtId="0" fontId="7" fillId="8" borderId="2" xfId="0" applyFont="1" applyFill="1" applyBorder="1"/>
    <xf numFmtId="0" fontId="78" fillId="8" borderId="2" xfId="0" applyFont="1" applyFill="1" applyBorder="1"/>
    <xf numFmtId="0" fontId="79" fillId="0" borderId="2" xfId="0" applyFont="1" applyBorder="1"/>
    <xf numFmtId="0" fontId="7" fillId="20" borderId="2" xfId="0" applyFont="1" applyFill="1" applyBorder="1"/>
    <xf numFmtId="1" fontId="7" fillId="8" borderId="2" xfId="0" applyNumberFormat="1" applyFont="1" applyFill="1" applyBorder="1"/>
    <xf numFmtId="0" fontId="9" fillId="23" borderId="2" xfId="0" applyFont="1" applyFill="1" applyBorder="1"/>
    <xf numFmtId="1" fontId="9" fillId="23" borderId="2" xfId="0" applyNumberFormat="1" applyFont="1" applyFill="1" applyBorder="1"/>
    <xf numFmtId="1" fontId="9" fillId="8" borderId="2" xfId="0" applyNumberFormat="1" applyFont="1" applyFill="1" applyBorder="1"/>
    <xf numFmtId="0" fontId="80" fillId="8" borderId="2" xfId="0" applyFont="1" applyFill="1" applyBorder="1"/>
    <xf numFmtId="0" fontId="7" fillId="23" borderId="2" xfId="0" applyFont="1" applyFill="1" applyBorder="1"/>
    <xf numFmtId="0" fontId="81" fillId="23" borderId="2" xfId="0" applyFont="1" applyFill="1" applyBorder="1"/>
    <xf numFmtId="193" fontId="78" fillId="8" borderId="2" xfId="88" applyNumberFormat="1" applyFont="1" applyFill="1" applyBorder="1"/>
    <xf numFmtId="0" fontId="7" fillId="8" borderId="2" xfId="0" applyFont="1" applyFill="1" applyBorder="1" applyAlignment="1">
      <alignment wrapText="1"/>
    </xf>
    <xf numFmtId="0" fontId="79" fillId="0" borderId="0" xfId="0" applyFont="1"/>
    <xf numFmtId="193" fontId="7" fillId="8" borderId="2" xfId="88" applyNumberFormat="1" applyFont="1" applyFill="1" applyBorder="1"/>
    <xf numFmtId="0" fontId="7" fillId="11" borderId="0" xfId="0" applyFont="1" applyFill="1"/>
    <xf numFmtId="0" fontId="77" fillId="11" borderId="0" xfId="0" applyFont="1" applyFill="1"/>
    <xf numFmtId="193" fontId="9" fillId="23" borderId="2" xfId="88" applyNumberFormat="1" applyFont="1" applyFill="1" applyBorder="1"/>
    <xf numFmtId="0" fontId="76" fillId="10" borderId="2" xfId="0" applyFont="1" applyFill="1" applyBorder="1" applyAlignment="1">
      <alignment horizontal="left"/>
    </xf>
    <xf numFmtId="0" fontId="76" fillId="10" borderId="2" xfId="0" applyFont="1" applyFill="1" applyBorder="1"/>
    <xf numFmtId="0" fontId="76" fillId="10" borderId="2" xfId="0" applyFont="1" applyFill="1" applyBorder="1" applyAlignment="1">
      <alignment wrapText="1"/>
    </xf>
    <xf numFmtId="0" fontId="9" fillId="8" borderId="2" xfId="0" applyFont="1" applyFill="1" applyBorder="1" applyAlignment="1">
      <alignment horizontal="left"/>
    </xf>
    <xf numFmtId="0" fontId="76" fillId="0" borderId="2" xfId="0" applyFont="1" applyBorder="1" applyAlignment="1">
      <alignment horizontal="left"/>
    </xf>
    <xf numFmtId="0" fontId="77" fillId="0" borderId="2" xfId="0" applyFont="1" applyBorder="1"/>
    <xf numFmtId="0" fontId="82" fillId="0" borderId="2" xfId="0" applyFont="1" applyBorder="1" applyAlignment="1">
      <alignment horizontal="left"/>
    </xf>
    <xf numFmtId="0" fontId="57" fillId="0" borderId="0" xfId="0" applyFont="1"/>
    <xf numFmtId="1" fontId="9" fillId="8" borderId="2" xfId="0" applyNumberFormat="1" applyFont="1" applyFill="1" applyBorder="1" applyAlignment="1">
      <alignment horizontal="left"/>
    </xf>
    <xf numFmtId="1" fontId="9" fillId="8" borderId="2" xfId="0" applyNumberFormat="1" applyFont="1" applyFill="1" applyBorder="1" applyAlignment="1">
      <alignment horizontal="right" vertical="center"/>
    </xf>
    <xf numFmtId="0" fontId="79" fillId="8" borderId="2" xfId="0" applyFont="1" applyFill="1" applyBorder="1"/>
    <xf numFmtId="193" fontId="7" fillId="8" borderId="2" xfId="0" applyNumberFormat="1" applyFont="1" applyFill="1" applyBorder="1"/>
    <xf numFmtId="0" fontId="7" fillId="8" borderId="2" xfId="0" applyFont="1" applyFill="1" applyBorder="1" applyAlignment="1">
      <alignment horizontal="right"/>
    </xf>
    <xf numFmtId="0" fontId="77" fillId="0" borderId="2" xfId="0" applyFont="1" applyBorder="1" applyAlignment="1">
      <alignment horizontal="center"/>
    </xf>
    <xf numFmtId="0" fontId="82" fillId="18" borderId="2" xfId="0" applyFont="1" applyFill="1" applyBorder="1" applyAlignment="1">
      <alignment horizontal="left"/>
    </xf>
    <xf numFmtId="0" fontId="76" fillId="18" borderId="2" xfId="0" applyFont="1" applyFill="1" applyBorder="1" applyAlignment="1">
      <alignment horizontal="left"/>
    </xf>
    <xf numFmtId="0" fontId="76" fillId="18" borderId="2" xfId="0" applyFont="1" applyFill="1" applyBorder="1" applyAlignment="1">
      <alignment horizontal="left" wrapText="1"/>
    </xf>
    <xf numFmtId="0" fontId="76" fillId="0" borderId="0" xfId="0" applyFont="1" applyBorder="1" applyAlignment="1">
      <alignment wrapText="1"/>
    </xf>
    <xf numFmtId="0" fontId="79" fillId="0" borderId="0" xfId="0" applyFont="1" applyBorder="1"/>
    <xf numFmtId="0" fontId="76" fillId="10" borderId="2" xfId="0" applyFont="1" applyFill="1" applyBorder="1" applyAlignment="1">
      <alignment horizontal="center" wrapText="1"/>
    </xf>
    <xf numFmtId="0" fontId="9" fillId="24" borderId="2" xfId="0" applyFont="1" applyFill="1" applyBorder="1"/>
    <xf numFmtId="2" fontId="77" fillId="0" borderId="2" xfId="0" applyNumberFormat="1" applyFont="1" applyBorder="1" applyAlignment="1">
      <alignment horizontal="center"/>
    </xf>
    <xf numFmtId="2" fontId="77" fillId="0" borderId="2" xfId="0" applyNumberFormat="1" applyFont="1" applyBorder="1"/>
    <xf numFmtId="0" fontId="76" fillId="22" borderId="2" xfId="0" applyFont="1" applyFill="1" applyBorder="1"/>
    <xf numFmtId="0" fontId="82" fillId="21" borderId="2" xfId="0" applyFont="1" applyFill="1" applyBorder="1" applyAlignment="1">
      <alignment horizontal="left" vertical="center"/>
    </xf>
    <xf numFmtId="0" fontId="77" fillId="21" borderId="2" xfId="0" applyFont="1" applyFill="1" applyBorder="1"/>
    <xf numFmtId="0" fontId="83" fillId="21" borderId="2" xfId="0" applyFont="1" applyFill="1" applyBorder="1"/>
    <xf numFmtId="0" fontId="77" fillId="8" borderId="2" xfId="0" applyFont="1" applyFill="1" applyBorder="1"/>
    <xf numFmtId="0" fontId="82" fillId="12" borderId="2" xfId="0" applyFont="1" applyFill="1" applyBorder="1" applyAlignment="1">
      <alignment horizontal="left"/>
    </xf>
    <xf numFmtId="0" fontId="76" fillId="12" borderId="2" xfId="0" applyFont="1" applyFill="1" applyBorder="1" applyAlignment="1">
      <alignment horizontal="left"/>
    </xf>
    <xf numFmtId="0" fontId="76" fillId="12" borderId="2" xfId="0" applyFont="1" applyFill="1" applyBorder="1" applyAlignment="1">
      <alignment horizontal="left" wrapText="1"/>
    </xf>
    <xf numFmtId="0" fontId="57" fillId="0" borderId="2" xfId="0" applyFont="1" applyBorder="1"/>
    <xf numFmtId="0" fontId="76" fillId="0" borderId="2" xfId="0" applyFont="1" applyBorder="1"/>
    <xf numFmtId="0" fontId="84" fillId="0" borderId="2" xfId="0" applyFont="1" applyBorder="1"/>
    <xf numFmtId="0" fontId="9" fillId="0" borderId="2" xfId="0" applyFont="1" applyBorder="1"/>
    <xf numFmtId="2" fontId="9" fillId="0" borderId="2" xfId="0" applyNumberFormat="1" applyFont="1" applyBorder="1"/>
    <xf numFmtId="2" fontId="76" fillId="0" borderId="2" xfId="0" applyNumberFormat="1" applyFont="1" applyBorder="1"/>
    <xf numFmtId="2" fontId="84" fillId="0" borderId="2" xfId="0" applyNumberFormat="1" applyFont="1" applyBorder="1"/>
    <xf numFmtId="0" fontId="9" fillId="19" borderId="2" xfId="0" applyFont="1" applyFill="1" applyBorder="1" applyAlignment="1">
      <alignment wrapText="1"/>
    </xf>
    <xf numFmtId="0" fontId="9" fillId="19" borderId="2" xfId="0" applyFont="1" applyFill="1" applyBorder="1"/>
    <xf numFmtId="0" fontId="76" fillId="19" borderId="2" xfId="0" applyFont="1" applyFill="1" applyBorder="1"/>
    <xf numFmtId="0" fontId="77" fillId="0" borderId="11" xfId="0" applyFont="1" applyBorder="1"/>
    <xf numFmtId="0" fontId="76" fillId="13" borderId="6" xfId="0" applyFont="1" applyFill="1" applyBorder="1"/>
    <xf numFmtId="0" fontId="76" fillId="12" borderId="2" xfId="0" applyFont="1" applyFill="1" applyBorder="1"/>
    <xf numFmtId="0" fontId="82" fillId="10" borderId="2" xfId="0" applyFont="1" applyFill="1" applyBorder="1"/>
    <xf numFmtId="166" fontId="77" fillId="0" borderId="2" xfId="0" applyNumberFormat="1" applyFont="1" applyBorder="1"/>
    <xf numFmtId="193" fontId="77" fillId="0" borderId="2" xfId="0" applyNumberFormat="1" applyFont="1" applyBorder="1"/>
    <xf numFmtId="0" fontId="76" fillId="11" borderId="6" xfId="0" applyFont="1" applyFill="1" applyBorder="1" applyAlignment="1">
      <alignment wrapText="1"/>
    </xf>
    <xf numFmtId="0" fontId="0" fillId="25" borderId="2" xfId="0" applyFill="1" applyBorder="1" applyAlignment="1">
      <alignment horizontal="center"/>
    </xf>
    <xf numFmtId="0" fontId="0" fillId="12" borderId="2" xfId="0" applyFont="1" applyFill="1" applyBorder="1" applyAlignment="1">
      <alignment horizontal="center"/>
    </xf>
    <xf numFmtId="0" fontId="77" fillId="12" borderId="2" xfId="0" applyFont="1" applyFill="1" applyBorder="1" applyAlignment="1">
      <alignment horizontal="center" wrapText="1"/>
    </xf>
    <xf numFmtId="0" fontId="77" fillId="1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76" fillId="12" borderId="2" xfId="0" applyFont="1" applyFill="1" applyBorder="1" applyAlignment="1">
      <alignment horizontal="center" wrapText="1"/>
    </xf>
    <xf numFmtId="0" fontId="76" fillId="12" borderId="2" xfId="0" applyFont="1" applyFill="1" applyBorder="1" applyAlignment="1">
      <alignment horizontal="center"/>
    </xf>
    <xf numFmtId="0" fontId="2" fillId="20" borderId="2" xfId="0" applyFont="1" applyFill="1" applyBorder="1"/>
    <xf numFmtId="0" fontId="0" fillId="0" borderId="2" xfId="0" applyBorder="1" applyAlignment="1">
      <alignment horizontal="center"/>
    </xf>
    <xf numFmtId="174" fontId="20" fillId="0" borderId="0" xfId="34" applyNumberFormat="1" applyFont="1" applyBorder="1" applyAlignment="1">
      <alignment horizontal="right" vertical="center"/>
    </xf>
    <xf numFmtId="4" fontId="0" fillId="0" borderId="0" xfId="0" applyNumberFormat="1" applyBorder="1"/>
    <xf numFmtId="0" fontId="0" fillId="0" borderId="0" xfId="0" applyAlignment="1">
      <alignment wrapText="1"/>
    </xf>
    <xf numFmtId="0" fontId="0" fillId="21" borderId="2" xfId="0" applyFill="1" applyBorder="1"/>
    <xf numFmtId="0" fontId="2" fillId="18" borderId="2" xfId="0" applyFont="1" applyFill="1" applyBorder="1" applyAlignment="1">
      <alignment horizontal="center"/>
    </xf>
    <xf numFmtId="0" fontId="2" fillId="18" borderId="2" xfId="0" applyFont="1" applyFill="1" applyBorder="1" applyAlignment="1">
      <alignment horizontal="center" wrapText="1"/>
    </xf>
    <xf numFmtId="0" fontId="85" fillId="0" borderId="2" xfId="0" applyFont="1" applyBorder="1" applyAlignment="1">
      <alignment horizontal="center"/>
    </xf>
    <xf numFmtId="0" fontId="2" fillId="27" borderId="5" xfId="0" applyFont="1" applyFill="1" applyBorder="1"/>
    <xf numFmtId="0" fontId="2" fillId="27" borderId="10" xfId="0" applyFont="1" applyFill="1" applyBorder="1"/>
    <xf numFmtId="0" fontId="2" fillId="27" borderId="15" xfId="0" applyFont="1" applyFill="1" applyBorder="1"/>
    <xf numFmtId="0" fontId="2" fillId="27" borderId="1" xfId="0" applyFont="1" applyFill="1" applyBorder="1"/>
    <xf numFmtId="0" fontId="2" fillId="27" borderId="13" xfId="0" applyFont="1" applyFill="1" applyBorder="1"/>
    <xf numFmtId="0" fontId="2" fillId="28" borderId="2" xfId="0" applyFont="1" applyFill="1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78" applyFont="1" applyFill="1" applyBorder="1" applyAlignment="1">
      <alignment horizontal="center" vertical="center"/>
    </xf>
    <xf numFmtId="177" fontId="5" fillId="0" borderId="2" xfId="78" applyNumberFormat="1" applyFont="1" applyBorder="1" applyAlignment="1">
      <alignment horizontal="center" vertical="center"/>
    </xf>
    <xf numFmtId="0" fontId="73" fillId="29" borderId="2" xfId="34" applyFont="1" applyFill="1" applyBorder="1" applyAlignment="1">
      <alignment horizontal="center" vertical="center"/>
    </xf>
    <xf numFmtId="0" fontId="73" fillId="0" borderId="2" xfId="34" applyFont="1" applyBorder="1" applyAlignment="1">
      <alignment horizontal="center" vertical="center" wrapText="1"/>
    </xf>
    <xf numFmtId="3" fontId="5" fillId="0" borderId="2" xfId="34" applyNumberFormat="1" applyFont="1" applyBorder="1" applyAlignment="1">
      <alignment horizontal="center"/>
    </xf>
    <xf numFmtId="0" fontId="5" fillId="0" borderId="2" xfId="34" applyFont="1" applyBorder="1" applyAlignment="1">
      <alignment horizontal="center"/>
    </xf>
    <xf numFmtId="3" fontId="5" fillId="0" borderId="2" xfId="34" applyNumberFormat="1" applyFont="1" applyFill="1" applyBorder="1" applyAlignment="1">
      <alignment horizontal="center"/>
    </xf>
    <xf numFmtId="0" fontId="30" fillId="0" borderId="0" xfId="69" applyAlignment="1" applyProtection="1"/>
    <xf numFmtId="0" fontId="33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92" fontId="7" fillId="0" borderId="0" xfId="0" applyNumberFormat="1" applyFont="1" applyBorder="1" applyAlignment="1">
      <alignment vertical="center"/>
    </xf>
    <xf numFmtId="0" fontId="12" fillId="0" borderId="0" xfId="0" quotePrefix="1" applyFont="1"/>
    <xf numFmtId="0" fontId="9" fillId="0" borderId="7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quotePrefix="1" applyFont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15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1" fontId="7" fillId="0" borderId="0" xfId="0" applyNumberFormat="1" applyFont="1" applyBorder="1" applyAlignment="1">
      <alignment vertical="center"/>
    </xf>
    <xf numFmtId="181" fontId="7" fillId="0" borderId="0" xfId="0" applyNumberFormat="1" applyFont="1"/>
    <xf numFmtId="180" fontId="7" fillId="0" borderId="0" xfId="0" applyNumberFormat="1" applyFont="1"/>
    <xf numFmtId="0" fontId="73" fillId="2" borderId="2" xfId="78" applyFont="1" applyFill="1" applyBorder="1" applyAlignment="1">
      <alignment horizontal="center" vertical="center"/>
    </xf>
    <xf numFmtId="0" fontId="73" fillId="2" borderId="2" xfId="34" applyFont="1" applyFill="1" applyBorder="1" applyAlignment="1">
      <alignment horizontal="center" vertical="center" wrapText="1"/>
    </xf>
    <xf numFmtId="0" fontId="0" fillId="9" borderId="2" xfId="0" applyFill="1" applyBorder="1"/>
    <xf numFmtId="177" fontId="5" fillId="9" borderId="2" xfId="78" applyNumberFormat="1" applyFont="1" applyFill="1" applyBorder="1" applyAlignment="1">
      <alignment horizontal="center" vertical="center"/>
    </xf>
    <xf numFmtId="0" fontId="2" fillId="30" borderId="2" xfId="0" applyFont="1" applyFill="1" applyBorder="1"/>
    <xf numFmtId="0" fontId="0" fillId="30" borderId="2" xfId="0" applyFill="1" applyBorder="1"/>
    <xf numFmtId="0" fontId="0" fillId="0" borderId="0" xfId="0" applyAlignment="1">
      <alignment horizontal="center"/>
    </xf>
    <xf numFmtId="0" fontId="91" fillId="0" borderId="2" xfId="0" applyFont="1" applyBorder="1" applyAlignment="1">
      <alignment vertical="top"/>
    </xf>
    <xf numFmtId="0" fontId="91" fillId="0" borderId="2" xfId="0" applyFont="1" applyBorder="1" applyAlignment="1">
      <alignment vertical="top" wrapText="1"/>
    </xf>
    <xf numFmtId="0" fontId="90" fillId="9" borderId="2" xfId="0" applyFont="1" applyFill="1" applyBorder="1" applyAlignment="1">
      <alignment horizontal="center"/>
    </xf>
    <xf numFmtId="0" fontId="91" fillId="0" borderId="2" xfId="0" applyFont="1" applyBorder="1" applyAlignment="1">
      <alignment horizontal="center" vertical="top"/>
    </xf>
    <xf numFmtId="0" fontId="89" fillId="0" borderId="2" xfId="0" applyFont="1" applyBorder="1" applyAlignment="1">
      <alignment horizontal="center" vertical="center"/>
    </xf>
    <xf numFmtId="3" fontId="89" fillId="0" borderId="2" xfId="0" applyNumberFormat="1" applyFont="1" applyBorder="1" applyAlignment="1">
      <alignment horizontal="center" vertical="center" wrapText="1"/>
    </xf>
    <xf numFmtId="0" fontId="89" fillId="12" borderId="2" xfId="0" applyFont="1" applyFill="1" applyBorder="1" applyAlignment="1">
      <alignment horizontal="center" vertical="center"/>
    </xf>
    <xf numFmtId="3" fontId="89" fillId="12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Border="1"/>
    <xf numFmtId="1" fontId="0" fillId="12" borderId="2" xfId="0" applyNumberFormat="1" applyFont="1" applyFill="1" applyBorder="1"/>
    <xf numFmtId="0" fontId="92" fillId="11" borderId="0" xfId="0" applyFont="1" applyFill="1" applyBorder="1" applyAlignment="1"/>
    <xf numFmtId="0" fontId="34" fillId="11" borderId="0" xfId="0" applyFont="1" applyFill="1"/>
    <xf numFmtId="0" fontId="92" fillId="11" borderId="2" xfId="0" applyFont="1" applyFill="1" applyBorder="1" applyAlignment="1"/>
    <xf numFmtId="0" fontId="2" fillId="10" borderId="2" xfId="0" applyFont="1" applyFill="1" applyBorder="1" applyAlignment="1">
      <alignment horizontal="center"/>
    </xf>
    <xf numFmtId="178" fontId="0" fillId="0" borderId="2" xfId="0" applyNumberFormat="1" applyBorder="1" applyAlignment="1">
      <alignment horizontal="center"/>
    </xf>
    <xf numFmtId="0" fontId="0" fillId="18" borderId="2" xfId="0" applyFill="1" applyBorder="1" applyAlignment="1">
      <alignment horizontal="left"/>
    </xf>
    <xf numFmtId="192" fontId="7" fillId="0" borderId="8" xfId="0" applyNumberFormat="1" applyFont="1" applyFill="1" applyBorder="1" applyAlignment="1">
      <alignment horizontal="center" vertical="center"/>
    </xf>
    <xf numFmtId="192" fontId="7" fillId="0" borderId="11" xfId="0" applyNumberFormat="1" applyFont="1" applyFill="1" applyBorder="1" applyAlignment="1">
      <alignment horizontal="center" vertical="center"/>
    </xf>
    <xf numFmtId="192" fontId="7" fillId="0" borderId="8" xfId="0" applyNumberFormat="1" applyFont="1" applyBorder="1" applyAlignment="1">
      <alignment horizontal="center" vertical="center"/>
    </xf>
    <xf numFmtId="192" fontId="7" fillId="0" borderId="13" xfId="0" applyNumberFormat="1" applyFont="1" applyFill="1" applyBorder="1" applyAlignment="1">
      <alignment horizontal="center" vertical="center"/>
    </xf>
    <xf numFmtId="192" fontId="7" fillId="0" borderId="0" xfId="0" applyNumberFormat="1" applyFont="1" applyBorder="1" applyAlignment="1">
      <alignment horizontal="center" vertical="center"/>
    </xf>
    <xf numFmtId="186" fontId="34" fillId="0" borderId="11" xfId="0" applyNumberFormat="1" applyFont="1" applyFill="1" applyBorder="1" applyAlignment="1">
      <alignment horizontal="center" vertical="center"/>
    </xf>
    <xf numFmtId="186" fontId="34" fillId="0" borderId="4" xfId="0" applyNumberFormat="1" applyFont="1" applyFill="1" applyBorder="1" applyAlignment="1">
      <alignment horizontal="center" vertical="center"/>
    </xf>
    <xf numFmtId="186" fontId="49" fillId="0" borderId="4" xfId="0" applyNumberFormat="1" applyFont="1" applyFill="1" applyBorder="1" applyAlignment="1">
      <alignment horizontal="center" vertical="center"/>
    </xf>
    <xf numFmtId="187" fontId="34" fillId="0" borderId="4" xfId="0" applyNumberFormat="1" applyFont="1" applyFill="1" applyBorder="1" applyAlignment="1">
      <alignment horizontal="center" vertical="center"/>
    </xf>
    <xf numFmtId="188" fontId="34" fillId="0" borderId="4" xfId="0" applyNumberFormat="1" applyFont="1" applyFill="1" applyBorder="1" applyAlignment="1">
      <alignment horizontal="center" vertical="center"/>
    </xf>
    <xf numFmtId="189" fontId="34" fillId="0" borderId="8" xfId="0" applyNumberFormat="1" applyFont="1" applyFill="1" applyBorder="1" applyAlignment="1">
      <alignment horizontal="center" vertical="center"/>
    </xf>
    <xf numFmtId="190" fontId="34" fillId="0" borderId="6" xfId="0" applyNumberFormat="1" applyFont="1" applyFill="1" applyBorder="1" applyAlignment="1">
      <alignment horizontal="center" vertical="center"/>
    </xf>
    <xf numFmtId="189" fontId="34" fillId="0" borderId="6" xfId="0" applyNumberFormat="1" applyFont="1" applyFill="1" applyBorder="1" applyAlignment="1">
      <alignment horizontal="center" vertical="center"/>
    </xf>
    <xf numFmtId="180" fontId="7" fillId="0" borderId="11" xfId="0" applyNumberFormat="1" applyFont="1" applyBorder="1" applyAlignment="1">
      <alignment horizontal="center" vertical="center"/>
    </xf>
    <xf numFmtId="180" fontId="7" fillId="0" borderId="4" xfId="0" applyNumberFormat="1" applyFont="1" applyBorder="1" applyAlignment="1">
      <alignment horizontal="center" vertical="center"/>
    </xf>
    <xf numFmtId="181" fontId="7" fillId="0" borderId="4" xfId="0" applyNumberFormat="1" applyFont="1" applyBorder="1" applyAlignment="1">
      <alignment horizontal="center" vertical="center"/>
    </xf>
    <xf numFmtId="180" fontId="7" fillId="0" borderId="4" xfId="0" applyNumberFormat="1" applyFont="1" applyFill="1" applyBorder="1" applyAlignment="1">
      <alignment horizontal="center" vertical="center"/>
    </xf>
    <xf numFmtId="181" fontId="7" fillId="0" borderId="4" xfId="0" applyNumberFormat="1" applyFont="1" applyFill="1" applyBorder="1" applyAlignment="1">
      <alignment horizontal="center" vertical="center"/>
    </xf>
    <xf numFmtId="181" fontId="7" fillId="0" borderId="6" xfId="0" applyNumberFormat="1" applyFont="1" applyFill="1" applyBorder="1" applyAlignment="1">
      <alignment horizontal="center" vertical="center"/>
    </xf>
    <xf numFmtId="0" fontId="86" fillId="9" borderId="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 wrapText="1"/>
    </xf>
    <xf numFmtId="0" fontId="0" fillId="13" borderId="2" xfId="0" applyFill="1" applyBorder="1"/>
    <xf numFmtId="0" fontId="0" fillId="8" borderId="0" xfId="0" applyFill="1" applyBorder="1"/>
    <xf numFmtId="0" fontId="2" fillId="8" borderId="0" xfId="0" applyFont="1" applyFill="1" applyBorder="1" applyAlignment="1">
      <alignment horizontal="center" wrapText="1"/>
    </xf>
    <xf numFmtId="0" fontId="2" fillId="26" borderId="11" xfId="0" applyFont="1" applyFill="1" applyBorder="1" applyAlignment="1">
      <alignment horizontal="center" wrapText="1"/>
    </xf>
    <xf numFmtId="0" fontId="0" fillId="21" borderId="2" xfId="0" applyFill="1" applyBorder="1" applyAlignment="1">
      <alignment horizontal="center"/>
    </xf>
    <xf numFmtId="0" fontId="86" fillId="26" borderId="11" xfId="0" applyFont="1" applyFill="1" applyBorder="1" applyAlignment="1">
      <alignment horizontal="center" wrapText="1"/>
    </xf>
    <xf numFmtId="0" fontId="2" fillId="33" borderId="2" xfId="0" applyFont="1" applyFill="1" applyBorder="1" applyAlignment="1">
      <alignment horizontal="center"/>
    </xf>
    <xf numFmtId="0" fontId="0" fillId="33" borderId="2" xfId="0" applyFill="1" applyBorder="1" applyAlignment="1">
      <alignment horizontal="center"/>
    </xf>
    <xf numFmtId="0" fontId="0" fillId="33" borderId="2" xfId="0" applyFill="1" applyBorder="1"/>
    <xf numFmtId="0" fontId="2" fillId="26" borderId="2" xfId="0" applyFont="1" applyFill="1" applyBorder="1" applyAlignment="1">
      <alignment horizontal="center" wrapText="1"/>
    </xf>
    <xf numFmtId="0" fontId="31" fillId="0" borderId="0" xfId="92"/>
    <xf numFmtId="0" fontId="0" fillId="31" borderId="2" xfId="0" applyFill="1" applyBorder="1" applyAlignment="1">
      <alignment horizontal="left"/>
    </xf>
    <xf numFmtId="0" fontId="0" fillId="20" borderId="2" xfId="0" applyFill="1" applyBorder="1"/>
    <xf numFmtId="0" fontId="0" fillId="31" borderId="2" xfId="0" applyFill="1" applyBorder="1"/>
    <xf numFmtId="178" fontId="0" fillId="20" borderId="2" xfId="0" applyNumberFormat="1" applyFill="1" applyBorder="1" applyAlignment="1">
      <alignment horizontal="left"/>
    </xf>
    <xf numFmtId="178" fontId="0" fillId="31" borderId="2" xfId="0" applyNumberFormat="1" applyFill="1" applyBorder="1" applyAlignment="1">
      <alignment horizontal="left"/>
    </xf>
    <xf numFmtId="0" fontId="2" fillId="0" borderId="0" xfId="0" applyFont="1"/>
    <xf numFmtId="0" fontId="2" fillId="11" borderId="2" xfId="0" applyFont="1" applyFill="1" applyBorder="1" applyAlignment="1">
      <alignment horizontal="center"/>
    </xf>
    <xf numFmtId="0" fontId="2" fillId="9" borderId="2" xfId="0" applyFont="1" applyFill="1" applyBorder="1"/>
    <xf numFmtId="0" fontId="2" fillId="9" borderId="2" xfId="0" applyFont="1" applyFill="1" applyBorder="1" applyAlignment="1">
      <alignment wrapText="1"/>
    </xf>
    <xf numFmtId="4" fontId="4" fillId="0" borderId="9" xfId="37" applyNumberFormat="1" applyFont="1" applyFill="1" applyBorder="1" applyAlignment="1">
      <alignment horizontal="center" wrapText="1"/>
    </xf>
    <xf numFmtId="2" fontId="34" fillId="8" borderId="2" xfId="37" applyNumberFormat="1" applyFont="1" applyFill="1" applyBorder="1" applyAlignment="1">
      <alignment horizontal="center" wrapText="1"/>
    </xf>
    <xf numFmtId="4" fontId="34" fillId="8" borderId="2" xfId="37" applyNumberFormat="1" applyFont="1" applyFill="1" applyBorder="1" applyAlignment="1">
      <alignment horizontal="center" wrapText="1"/>
    </xf>
    <xf numFmtId="0" fontId="0" fillId="25" borderId="2" xfId="0" applyFill="1" applyBorder="1" applyAlignment="1">
      <alignment horizontal="center"/>
    </xf>
    <xf numFmtId="0" fontId="0" fillId="0" borderId="0" xfId="0"/>
    <xf numFmtId="178" fontId="0" fillId="0" borderId="2" xfId="0" applyNumberFormat="1" applyFont="1" applyBorder="1" applyAlignment="1">
      <alignment horizontal="center"/>
    </xf>
    <xf numFmtId="178" fontId="77" fillId="0" borderId="2" xfId="0" applyNumberFormat="1" applyFont="1" applyBorder="1" applyAlignment="1">
      <alignment horizontal="center"/>
    </xf>
    <xf numFmtId="0" fontId="76" fillId="0" borderId="2" xfId="0" applyFont="1" applyFill="1" applyBorder="1" applyAlignment="1">
      <alignment horizontal="left"/>
    </xf>
    <xf numFmtId="195" fontId="0" fillId="0" borderId="2" xfId="0" applyNumberFormat="1" applyFont="1" applyBorder="1" applyAlignment="1">
      <alignment horizontal="center"/>
    </xf>
    <xf numFmtId="195" fontId="77" fillId="0" borderId="2" xfId="0" applyNumberFormat="1" applyFont="1" applyBorder="1" applyAlignment="1">
      <alignment horizontal="center"/>
    </xf>
    <xf numFmtId="195" fontId="0" fillId="0" borderId="2" xfId="0" applyNumberFormat="1" applyBorder="1"/>
    <xf numFmtId="2" fontId="0" fillId="0" borderId="2" xfId="0" applyNumberFormat="1" applyBorder="1"/>
    <xf numFmtId="0" fontId="93" fillId="0" borderId="0" xfId="0" applyFont="1"/>
    <xf numFmtId="0" fontId="94" fillId="34" borderId="2" xfId="0" applyFont="1" applyFill="1" applyBorder="1" applyAlignment="1">
      <alignment wrapText="1"/>
    </xf>
    <xf numFmtId="0" fontId="94" fillId="35" borderId="2" xfId="0" applyFont="1" applyFill="1" applyBorder="1" applyAlignment="1">
      <alignment wrapText="1"/>
    </xf>
    <xf numFmtId="0" fontId="93" fillId="35" borderId="2" xfId="0" applyFont="1" applyFill="1" applyBorder="1"/>
    <xf numFmtId="0" fontId="93" fillId="35" borderId="2" xfId="0" applyFont="1" applyFill="1" applyBorder="1" applyAlignment="1">
      <alignment wrapText="1"/>
    </xf>
    <xf numFmtId="0" fontId="93" fillId="36" borderId="2" xfId="0" applyFont="1" applyFill="1" applyBorder="1"/>
    <xf numFmtId="0" fontId="93" fillId="34" borderId="2" xfId="0" applyFont="1" applyFill="1" applyBorder="1" applyAlignment="1">
      <alignment wrapText="1"/>
    </xf>
    <xf numFmtId="0" fontId="93" fillId="37" borderId="2" xfId="0" applyFont="1" applyFill="1" applyBorder="1" applyAlignment="1">
      <alignment horizontal="center"/>
    </xf>
    <xf numFmtId="0" fontId="93" fillId="37" borderId="2" xfId="0" applyFont="1" applyFill="1" applyBorder="1" applyAlignment="1">
      <alignment horizontal="center" wrapText="1"/>
    </xf>
    <xf numFmtId="2" fontId="93" fillId="37" borderId="2" xfId="0" applyNumberFormat="1" applyFont="1" applyFill="1" applyBorder="1"/>
    <xf numFmtId="2" fontId="93" fillId="37" borderId="2" xfId="0" applyNumberFormat="1" applyFont="1" applyFill="1" applyBorder="1" applyAlignment="1">
      <alignment horizontal="center" wrapText="1"/>
    </xf>
    <xf numFmtId="2" fontId="93" fillId="0" borderId="2" xfId="0" applyNumberFormat="1" applyFont="1" applyBorder="1"/>
    <xf numFmtId="2" fontId="93" fillId="36" borderId="2" xfId="0" applyNumberFormat="1" applyFont="1" applyFill="1" applyBorder="1"/>
    <xf numFmtId="0" fontId="95" fillId="0" borderId="2" xfId="0" applyFont="1" applyBorder="1" applyAlignment="1">
      <alignment horizontal="center" vertical="center"/>
    </xf>
    <xf numFmtId="2" fontId="93" fillId="0" borderId="2" xfId="0" applyNumberFormat="1" applyFont="1" applyBorder="1" applyAlignment="1">
      <alignment horizontal="center"/>
    </xf>
    <xf numFmtId="0" fontId="96" fillId="36" borderId="2" xfId="0" applyFont="1" applyFill="1" applyBorder="1"/>
    <xf numFmtId="0" fontId="96" fillId="36" borderId="0" xfId="0" applyFont="1" applyFill="1"/>
    <xf numFmtId="0" fontId="97" fillId="36" borderId="0" xfId="0" applyFont="1" applyFill="1"/>
    <xf numFmtId="3" fontId="95" fillId="0" borderId="2" xfId="0" applyNumberFormat="1" applyFont="1" applyBorder="1" applyAlignment="1">
      <alignment horizontal="center" vertical="center" wrapText="1"/>
    </xf>
    <xf numFmtId="1" fontId="93" fillId="0" borderId="2" xfId="0" applyNumberFormat="1" applyFont="1" applyBorder="1"/>
    <xf numFmtId="0" fontId="95" fillId="39" borderId="2" xfId="0" applyFont="1" applyFill="1" applyBorder="1" applyAlignment="1">
      <alignment horizontal="center" vertical="center"/>
    </xf>
    <xf numFmtId="3" fontId="95" fillId="39" borderId="2" xfId="0" applyNumberFormat="1" applyFont="1" applyFill="1" applyBorder="1" applyAlignment="1">
      <alignment horizontal="center" vertical="center" wrapText="1"/>
    </xf>
    <xf numFmtId="1" fontId="93" fillId="39" borderId="2" xfId="0" applyNumberFormat="1" applyFont="1" applyFill="1" applyBorder="1"/>
    <xf numFmtId="0" fontId="93" fillId="40" borderId="2" xfId="0" applyFont="1" applyFill="1" applyBorder="1" applyAlignment="1">
      <alignment wrapText="1"/>
    </xf>
    <xf numFmtId="0" fontId="93" fillId="40" borderId="2" xfId="0" applyFont="1" applyFill="1" applyBorder="1"/>
    <xf numFmtId="0" fontId="93" fillId="41" borderId="2" xfId="0" applyFont="1" applyFill="1" applyBorder="1" applyAlignment="1">
      <alignment horizontal="center"/>
    </xf>
    <xf numFmtId="2" fontId="93" fillId="41" borderId="2" xfId="0" applyNumberFormat="1" applyFont="1" applyFill="1" applyBorder="1"/>
    <xf numFmtId="0" fontId="93" fillId="0" borderId="2" xfId="0" applyFont="1" applyBorder="1"/>
    <xf numFmtId="0" fontId="76" fillId="9" borderId="2" xfId="0" applyFont="1" applyFill="1" applyBorder="1" applyAlignment="1">
      <alignment horizontal="center" wrapText="1"/>
    </xf>
    <xf numFmtId="0" fontId="2" fillId="11" borderId="2" xfId="0" applyFont="1" applyFill="1" applyBorder="1" applyAlignment="1">
      <alignment horizontal="center" wrapText="1"/>
    </xf>
    <xf numFmtId="0" fontId="76" fillId="11" borderId="2" xfId="0" applyFont="1" applyFill="1" applyBorder="1" applyAlignment="1">
      <alignment horizontal="center" wrapText="1"/>
    </xf>
    <xf numFmtId="0" fontId="9" fillId="8" borderId="2" xfId="0" applyFont="1" applyFill="1" applyBorder="1" applyAlignment="1">
      <alignment horizontal="center"/>
    </xf>
    <xf numFmtId="0" fontId="82" fillId="0" borderId="2" xfId="0" applyFont="1" applyBorder="1" applyAlignment="1">
      <alignment horizontal="center"/>
    </xf>
    <xf numFmtId="0" fontId="94" fillId="42" borderId="2" xfId="0" applyFont="1" applyFill="1" applyBorder="1" applyAlignment="1">
      <alignment horizontal="center" vertical="center"/>
    </xf>
    <xf numFmtId="2" fontId="94" fillId="42" borderId="2" xfId="0" applyNumberFormat="1" applyFont="1" applyFill="1" applyBorder="1" applyAlignment="1">
      <alignment horizontal="center"/>
    </xf>
    <xf numFmtId="2" fontId="93" fillId="13" borderId="2" xfId="0" applyNumberFormat="1" applyFont="1" applyFill="1" applyBorder="1"/>
    <xf numFmtId="2" fontId="93" fillId="42" borderId="2" xfId="0" applyNumberFormat="1" applyFont="1" applyFill="1" applyBorder="1"/>
    <xf numFmtId="0" fontId="94" fillId="16" borderId="2" xfId="0" applyFont="1" applyFill="1" applyBorder="1" applyAlignment="1">
      <alignment horizontal="center" vertical="center"/>
    </xf>
    <xf numFmtId="2" fontId="94" fillId="16" borderId="2" xfId="0" applyNumberFormat="1" applyFont="1" applyFill="1" applyBorder="1" applyAlignment="1">
      <alignment horizontal="center"/>
    </xf>
    <xf numFmtId="2" fontId="93" fillId="8" borderId="2" xfId="0" applyNumberFormat="1" applyFont="1" applyFill="1" applyBorder="1"/>
    <xf numFmtId="2" fontId="93" fillId="16" borderId="2" xfId="0" applyNumberFormat="1" applyFont="1" applyFill="1" applyBorder="1"/>
    <xf numFmtId="178" fontId="0" fillId="0" borderId="2" xfId="0" applyNumberFormat="1" applyBorder="1"/>
    <xf numFmtId="0" fontId="0" fillId="9" borderId="2" xfId="0" applyFill="1" applyBorder="1" applyAlignment="1">
      <alignment horizontal="left" vertical="top" wrapText="1"/>
    </xf>
    <xf numFmtId="4" fontId="34" fillId="0" borderId="2" xfId="72" applyNumberFormat="1" applyFont="1" applyBorder="1" applyAlignment="1">
      <alignment horizontal="right" vertical="center" indent="1"/>
    </xf>
    <xf numFmtId="194" fontId="0" fillId="0" borderId="2" xfId="0" applyNumberFormat="1" applyBorder="1"/>
    <xf numFmtId="0" fontId="9" fillId="8" borderId="6" xfId="0" applyFont="1" applyFill="1" applyBorder="1" applyAlignment="1">
      <alignment horizontal="center"/>
    </xf>
    <xf numFmtId="4" fontId="34" fillId="0" borderId="6" xfId="72" applyNumberFormat="1" applyFont="1" applyBorder="1" applyAlignment="1">
      <alignment horizontal="right" vertical="center" indent="1"/>
    </xf>
    <xf numFmtId="0" fontId="0" fillId="23" borderId="2" xfId="0" applyFill="1" applyBorder="1" applyAlignment="1">
      <alignment horizontal="center" wrapText="1"/>
    </xf>
    <xf numFmtId="0" fontId="33" fillId="18" borderId="2" xfId="0" applyFont="1" applyFill="1" applyBorder="1" applyAlignment="1">
      <alignment horizontal="center"/>
    </xf>
    <xf numFmtId="0" fontId="9" fillId="0" borderId="12" xfId="49" applyFont="1" applyFill="1" applyBorder="1" applyAlignment="1">
      <alignment horizontal="center" vertical="center"/>
    </xf>
    <xf numFmtId="0" fontId="5" fillId="0" borderId="5" xfId="49" applyFont="1" applyFill="1" applyBorder="1" applyAlignment="1">
      <alignment horizontal="center" vertical="center"/>
    </xf>
    <xf numFmtId="0" fontId="5" fillId="0" borderId="10" xfId="49" applyFont="1" applyFill="1" applyBorder="1" applyAlignment="1">
      <alignment horizontal="center" vertical="center"/>
    </xf>
    <xf numFmtId="0" fontId="9" fillId="0" borderId="15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5" fillId="0" borderId="13" xfId="49" applyFont="1" applyFill="1" applyBorder="1" applyAlignment="1">
      <alignment horizontal="center" vertical="center"/>
    </xf>
    <xf numFmtId="0" fontId="9" fillId="0" borderId="7" xfId="49" applyFont="1" applyFill="1" applyBorder="1" applyAlignment="1">
      <alignment horizontal="center" vertical="center"/>
    </xf>
    <xf numFmtId="0" fontId="9" fillId="0" borderId="3" xfId="49" applyFont="1" applyFill="1" applyBorder="1" applyAlignment="1">
      <alignment horizontal="center" vertical="center"/>
    </xf>
    <xf numFmtId="0" fontId="9" fillId="0" borderId="7" xfId="49" applyFont="1" applyBorder="1" applyAlignment="1">
      <alignment horizontal="center" vertical="center"/>
    </xf>
    <xf numFmtId="0" fontId="9" fillId="0" borderId="3" xfId="49" applyFont="1" applyBorder="1" applyAlignment="1">
      <alignment horizontal="center" vertical="center"/>
    </xf>
    <xf numFmtId="0" fontId="5" fillId="0" borderId="14" xfId="49" applyFont="1" applyFill="1" applyBorder="1" applyAlignment="1">
      <alignment horizontal="center" vertical="center"/>
    </xf>
    <xf numFmtId="0" fontId="5" fillId="0" borderId="3" xfId="49" applyFont="1" applyFill="1" applyBorder="1" applyAlignment="1">
      <alignment horizontal="center" vertical="center"/>
    </xf>
    <xf numFmtId="0" fontId="7" fillId="0" borderId="15" xfId="49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/>
    </xf>
    <xf numFmtId="0" fontId="7" fillId="0" borderId="9" xfId="49" applyFont="1" applyFill="1" applyBorder="1" applyAlignment="1">
      <alignment horizontal="center" vertical="center"/>
    </xf>
    <xf numFmtId="0" fontId="7" fillId="0" borderId="0" xfId="49" applyFont="1" applyFill="1" applyBorder="1" applyAlignment="1">
      <alignment horizontal="center" vertical="center"/>
    </xf>
    <xf numFmtId="0" fontId="7" fillId="0" borderId="12" xfId="49" applyFont="1" applyFill="1" applyBorder="1" applyAlignment="1">
      <alignment horizontal="center" vertical="center"/>
    </xf>
    <xf numFmtId="0" fontId="7" fillId="0" borderId="5" xfId="49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23" borderId="2" xfId="0" applyFont="1" applyFill="1" applyBorder="1" applyAlignment="1">
      <alignment horizontal="center"/>
    </xf>
    <xf numFmtId="0" fontId="2" fillId="20" borderId="2" xfId="0" applyFont="1" applyFill="1" applyBorder="1" applyAlignment="1">
      <alignment horizontal="center"/>
    </xf>
    <xf numFmtId="0" fontId="87" fillId="29" borderId="2" xfId="37" applyFont="1" applyFill="1" applyBorder="1" applyAlignment="1">
      <alignment horizontal="center"/>
    </xf>
    <xf numFmtId="0" fontId="87" fillId="29" borderId="11" xfId="37" applyFont="1" applyFill="1" applyBorder="1" applyAlignment="1">
      <alignment horizontal="center"/>
    </xf>
    <xf numFmtId="0" fontId="13" fillId="0" borderId="15" xfId="34" applyFont="1" applyBorder="1" applyAlignment="1">
      <alignment horizontal="center" vertical="top"/>
    </xf>
    <xf numFmtId="0" fontId="13" fillId="0" borderId="13" xfId="34" applyFont="1" applyBorder="1" applyAlignment="1">
      <alignment horizontal="center" vertical="top"/>
    </xf>
    <xf numFmtId="0" fontId="7" fillId="0" borderId="1" xfId="34" applyFont="1" applyBorder="1" applyAlignment="1">
      <alignment horizontal="right"/>
    </xf>
    <xf numFmtId="0" fontId="13" fillId="0" borderId="12" xfId="34" applyFont="1" applyBorder="1" applyAlignment="1">
      <alignment horizontal="center" vertical="center" wrapText="1"/>
    </xf>
    <xf numFmtId="0" fontId="13" fillId="0" borderId="10" xfId="34" applyFont="1" applyBorder="1" applyAlignment="1">
      <alignment horizontal="center" vertical="center" wrapText="1"/>
    </xf>
    <xf numFmtId="0" fontId="13" fillId="0" borderId="9" xfId="34" applyFont="1" applyBorder="1" applyAlignment="1">
      <alignment horizontal="center" vertical="center" wrapText="1"/>
    </xf>
    <xf numFmtId="0" fontId="13" fillId="0" borderId="8" xfId="34" applyFont="1" applyBorder="1" applyAlignment="1">
      <alignment horizontal="center" vertical="center" wrapText="1"/>
    </xf>
    <xf numFmtId="0" fontId="13" fillId="0" borderId="15" xfId="34" applyFont="1" applyBorder="1" applyAlignment="1">
      <alignment horizontal="center" vertical="center" wrapText="1"/>
    </xf>
    <xf numFmtId="0" fontId="13" fillId="0" borderId="13" xfId="34" applyFont="1" applyBorder="1" applyAlignment="1">
      <alignment horizontal="center" vertical="center" wrapText="1"/>
    </xf>
    <xf numFmtId="0" fontId="13" fillId="0" borderId="2" xfId="34" applyFont="1" applyBorder="1" applyAlignment="1">
      <alignment horizontal="center" vertical="center"/>
    </xf>
    <xf numFmtId="0" fontId="13" fillId="0" borderId="7" xfId="34" applyFont="1" applyBorder="1" applyAlignment="1">
      <alignment horizontal="center" vertical="center"/>
    </xf>
    <xf numFmtId="0" fontId="13" fillId="0" borderId="12" xfId="34" applyFont="1" applyBorder="1" applyAlignment="1">
      <alignment horizontal="center" vertical="center"/>
    </xf>
    <xf numFmtId="0" fontId="13" fillId="0" borderId="10" xfId="34" applyFont="1" applyBorder="1" applyAlignment="1">
      <alignment horizontal="center" vertical="center"/>
    </xf>
    <xf numFmtId="0" fontId="13" fillId="0" borderId="5" xfId="34" applyFont="1" applyBorder="1" applyAlignment="1">
      <alignment horizontal="center" vertical="center"/>
    </xf>
    <xf numFmtId="0" fontId="9" fillId="0" borderId="5" xfId="34" applyFont="1" applyBorder="1" applyAlignment="1">
      <alignment horizontal="center" vertical="center"/>
    </xf>
    <xf numFmtId="0" fontId="13" fillId="0" borderId="15" xfId="34" applyFont="1" applyBorder="1" applyAlignment="1">
      <alignment horizontal="center" vertical="center"/>
    </xf>
    <xf numFmtId="0" fontId="13" fillId="0" borderId="13" xfId="34" applyFont="1" applyBorder="1" applyAlignment="1">
      <alignment horizontal="center" vertical="center"/>
    </xf>
    <xf numFmtId="0" fontId="13" fillId="0" borderId="3" xfId="34" applyFont="1" applyBorder="1" applyAlignment="1">
      <alignment horizontal="center" vertical="center"/>
    </xf>
    <xf numFmtId="0" fontId="13" fillId="0" borderId="14" xfId="34" applyFont="1" applyBorder="1" applyAlignment="1">
      <alignment horizontal="center" vertical="center"/>
    </xf>
    <xf numFmtId="0" fontId="13" fillId="0" borderId="12" xfId="34" applyFont="1" applyBorder="1" applyAlignment="1">
      <alignment horizontal="left"/>
    </xf>
    <xf numFmtId="0" fontId="13" fillId="0" borderId="10" xfId="34" applyFont="1" applyBorder="1" applyAlignment="1">
      <alignment horizontal="left"/>
    </xf>
    <xf numFmtId="0" fontId="21" fillId="0" borderId="9" xfId="34" applyFont="1" applyBorder="1" applyAlignment="1">
      <alignment horizontal="left"/>
    </xf>
    <xf numFmtId="0" fontId="21" fillId="0" borderId="8" xfId="34" applyFont="1" applyBorder="1" applyAlignment="1">
      <alignment horizontal="left"/>
    </xf>
    <xf numFmtId="0" fontId="13" fillId="0" borderId="9" xfId="34" applyFont="1" applyBorder="1" applyAlignment="1">
      <alignment horizontal="left"/>
    </xf>
    <xf numFmtId="0" fontId="13" fillId="0" borderId="8" xfId="34" applyFont="1" applyBorder="1" applyAlignment="1">
      <alignment horizontal="left"/>
    </xf>
    <xf numFmtId="0" fontId="13" fillId="0" borderId="7" xfId="34" applyFont="1" applyBorder="1" applyAlignment="1">
      <alignment horizontal="center" vertical="center" wrapText="1"/>
    </xf>
    <xf numFmtId="0" fontId="13" fillId="0" borderId="3" xfId="34" applyFont="1" applyBorder="1"/>
    <xf numFmtId="0" fontId="7" fillId="0" borderId="0" xfId="34" applyFont="1" applyAlignment="1">
      <alignment horizontal="left" vertical="top" wrapText="1"/>
    </xf>
    <xf numFmtId="0" fontId="34" fillId="0" borderId="9" xfId="72" applyFont="1" applyBorder="1" applyAlignment="1">
      <alignment horizontal="left" vertical="center" wrapText="1"/>
    </xf>
    <xf numFmtId="0" fontId="34" fillId="0" borderId="8" xfId="72" applyFont="1" applyBorder="1" applyAlignment="1">
      <alignment horizontal="left" vertical="center" wrapText="1"/>
    </xf>
    <xf numFmtId="0" fontId="34" fillId="0" borderId="0" xfId="72" applyFont="1" applyBorder="1" applyAlignment="1">
      <alignment horizontal="right" vertical="center" textRotation="180"/>
    </xf>
    <xf numFmtId="0" fontId="35" fillId="0" borderId="2" xfId="72" applyFont="1" applyBorder="1" applyAlignment="1">
      <alignment horizontal="center" vertical="center" wrapText="1"/>
    </xf>
    <xf numFmtId="0" fontId="35" fillId="0" borderId="7" xfId="72" applyFont="1" applyBorder="1" applyAlignment="1">
      <alignment horizontal="center" vertical="center"/>
    </xf>
    <xf numFmtId="0" fontId="35" fillId="0" borderId="14" xfId="72" applyFont="1" applyBorder="1" applyAlignment="1">
      <alignment horizontal="center" vertical="center"/>
    </xf>
    <xf numFmtId="0" fontId="35" fillId="0" borderId="16" xfId="72" applyFont="1" applyBorder="1" applyAlignment="1">
      <alignment horizontal="center" vertical="center"/>
    </xf>
    <xf numFmtId="0" fontId="35" fillId="0" borderId="17" xfId="72" applyFont="1" applyBorder="1" applyAlignment="1">
      <alignment horizontal="left" vertical="center" wrapText="1" indent="2"/>
    </xf>
    <xf numFmtId="0" fontId="35" fillId="0" borderId="5" xfId="72" applyFont="1" applyBorder="1" applyAlignment="1">
      <alignment horizontal="left" vertical="center" wrapText="1" indent="2"/>
    </xf>
    <xf numFmtId="0" fontId="35" fillId="0" borderId="18" xfId="72" applyFont="1" applyBorder="1" applyAlignment="1">
      <alignment horizontal="left" vertical="center" wrapText="1" indent="2"/>
    </xf>
    <xf numFmtId="0" fontId="35" fillId="0" borderId="19" xfId="72" applyFont="1" applyBorder="1" applyAlignment="1">
      <alignment horizontal="left" vertical="center" wrapText="1" indent="2"/>
    </xf>
    <xf numFmtId="0" fontId="35" fillId="0" borderId="0" xfId="72" applyFont="1" applyBorder="1" applyAlignment="1">
      <alignment horizontal="left" vertical="center" wrapText="1" indent="2"/>
    </xf>
    <xf numFmtId="0" fontId="35" fillId="0" borderId="20" xfId="72" applyFont="1" applyBorder="1" applyAlignment="1">
      <alignment horizontal="left" vertical="center" wrapText="1" indent="2"/>
    </xf>
    <xf numFmtId="0" fontId="35" fillId="0" borderId="22" xfId="72" applyFont="1" applyBorder="1" applyAlignment="1">
      <alignment horizontal="left" vertical="center" wrapText="1" indent="2"/>
    </xf>
    <xf numFmtId="0" fontId="35" fillId="0" borderId="1" xfId="72" applyFont="1" applyBorder="1" applyAlignment="1">
      <alignment horizontal="left" vertical="center" wrapText="1" indent="2"/>
    </xf>
    <xf numFmtId="0" fontId="35" fillId="0" borderId="21" xfId="72" applyFont="1" applyBorder="1" applyAlignment="1">
      <alignment horizontal="left" vertical="center" wrapText="1" indent="2"/>
    </xf>
    <xf numFmtId="0" fontId="35" fillId="0" borderId="5" xfId="72" applyFont="1" applyBorder="1" applyAlignment="1">
      <alignment horizontal="center" vertical="center" wrapText="1"/>
    </xf>
    <xf numFmtId="0" fontId="35" fillId="0" borderId="10" xfId="72" applyFont="1" applyBorder="1" applyAlignment="1">
      <alignment horizontal="center" vertical="center" wrapText="1"/>
    </xf>
    <xf numFmtId="0" fontId="35" fillId="0" borderId="0" xfId="72" applyFont="1" applyBorder="1" applyAlignment="1">
      <alignment horizontal="center" vertical="center" wrapText="1"/>
    </xf>
    <xf numFmtId="0" fontId="35" fillId="0" borderId="8" xfId="72" applyFont="1" applyBorder="1" applyAlignment="1">
      <alignment horizontal="center" vertical="center" wrapText="1"/>
    </xf>
    <xf numFmtId="0" fontId="35" fillId="0" borderId="1" xfId="72" applyFont="1" applyBorder="1" applyAlignment="1">
      <alignment horizontal="center" vertical="center" wrapText="1"/>
    </xf>
    <xf numFmtId="0" fontId="35" fillId="0" borderId="13" xfId="72" applyFont="1" applyBorder="1" applyAlignment="1">
      <alignment horizontal="center" vertical="center" wrapText="1"/>
    </xf>
    <xf numFmtId="0" fontId="35" fillId="0" borderId="12" xfId="72" applyFont="1" applyBorder="1" applyAlignment="1">
      <alignment horizontal="center" vertical="center"/>
    </xf>
    <xf numFmtId="0" fontId="35" fillId="0" borderId="5" xfId="72" applyFont="1" applyBorder="1" applyAlignment="1">
      <alignment horizontal="center" vertical="center"/>
    </xf>
    <xf numFmtId="0" fontId="35" fillId="0" borderId="18" xfId="72" applyFont="1" applyBorder="1" applyAlignment="1">
      <alignment horizontal="center" vertical="center"/>
    </xf>
    <xf numFmtId="0" fontId="35" fillId="0" borderId="17" xfId="72" applyFont="1" applyBorder="1" applyAlignment="1">
      <alignment horizontal="center" vertical="center"/>
    </xf>
    <xf numFmtId="0" fontId="35" fillId="0" borderId="5" xfId="72" applyFont="1" applyBorder="1" applyAlignment="1">
      <alignment horizontal="center" wrapText="1"/>
    </xf>
    <xf numFmtId="0" fontId="35" fillId="0" borderId="18" xfId="72" applyFont="1" applyBorder="1" applyAlignment="1">
      <alignment horizontal="center" wrapText="1"/>
    </xf>
    <xf numFmtId="0" fontId="35" fillId="0" borderId="15" xfId="72" applyFont="1" applyBorder="1" applyAlignment="1">
      <alignment horizontal="center" vertical="center"/>
    </xf>
    <xf numFmtId="0" fontId="35" fillId="0" borderId="1" xfId="72" applyFont="1" applyBorder="1" applyAlignment="1">
      <alignment horizontal="center" vertical="center"/>
    </xf>
    <xf numFmtId="0" fontId="35" fillId="0" borderId="21" xfId="72" applyFont="1" applyBorder="1" applyAlignment="1">
      <alignment horizontal="center" vertical="center"/>
    </xf>
    <xf numFmtId="0" fontId="35" fillId="0" borderId="22" xfId="72" applyFont="1" applyBorder="1" applyAlignment="1">
      <alignment horizontal="center" vertical="center"/>
    </xf>
    <xf numFmtId="0" fontId="34" fillId="0" borderId="12" xfId="72" applyFont="1" applyBorder="1" applyAlignment="1">
      <alignment horizontal="left" vertical="center"/>
    </xf>
    <xf numFmtId="0" fontId="34" fillId="0" borderId="10" xfId="72" applyFont="1" applyBorder="1" applyAlignment="1">
      <alignment horizontal="left" vertical="center"/>
    </xf>
    <xf numFmtId="0" fontId="34" fillId="0" borderId="9" xfId="72" applyFont="1" applyBorder="1" applyAlignment="1">
      <alignment horizontal="left" vertical="center"/>
    </xf>
    <xf numFmtId="0" fontId="34" fillId="0" borderId="8" xfId="72" applyFont="1" applyBorder="1" applyAlignment="1">
      <alignment horizontal="left" vertical="center"/>
    </xf>
    <xf numFmtId="0" fontId="35" fillId="0" borderId="7" xfId="72" applyFont="1" applyBorder="1" applyAlignment="1">
      <alignment horizontal="left" vertical="center" wrapText="1"/>
    </xf>
    <xf numFmtId="0" fontId="35" fillId="0" borderId="3" xfId="72" applyFont="1" applyBorder="1" applyAlignment="1">
      <alignment horizontal="left" vertical="center"/>
    </xf>
    <xf numFmtId="0" fontId="35" fillId="0" borderId="3" xfId="72" applyFont="1" applyBorder="1" applyAlignment="1">
      <alignment horizontal="center" vertical="center"/>
    </xf>
    <xf numFmtId="0" fontId="35" fillId="0" borderId="2" xfId="72" applyFont="1" applyBorder="1" applyAlignment="1">
      <alignment horizontal="center" vertical="center"/>
    </xf>
    <xf numFmtId="0" fontId="1" fillId="0" borderId="0" xfId="0" applyFont="1"/>
    <xf numFmtId="0" fontId="34" fillId="0" borderId="4" xfId="72" applyFont="1" applyBorder="1" applyAlignment="1">
      <alignment horizontal="left" vertical="center" wrapText="1" indent="3"/>
    </xf>
    <xf numFmtId="174" fontId="34" fillId="0" borderId="4" xfId="72" applyNumberFormat="1" applyFont="1" applyFill="1" applyBorder="1" applyAlignment="1">
      <alignment horizontal="center" vertical="center"/>
    </xf>
    <xf numFmtId="0" fontId="2" fillId="18" borderId="2" xfId="0" applyFont="1" applyFill="1" applyBorder="1" applyAlignment="1">
      <alignment horizontal="center"/>
    </xf>
    <xf numFmtId="0" fontId="2" fillId="11" borderId="7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85" fillId="21" borderId="7" xfId="0" applyFont="1" applyFill="1" applyBorder="1" applyAlignment="1">
      <alignment horizontal="center"/>
    </xf>
    <xf numFmtId="0" fontId="85" fillId="21" borderId="14" xfId="0" applyFont="1" applyFill="1" applyBorder="1" applyAlignment="1">
      <alignment horizontal="center"/>
    </xf>
    <xf numFmtId="0" fontId="85" fillId="21" borderId="3" xfId="0" applyFont="1" applyFill="1" applyBorder="1" applyAlignment="1">
      <alignment horizontal="center"/>
    </xf>
    <xf numFmtId="0" fontId="76" fillId="19" borderId="15" xfId="0" applyFont="1" applyFill="1" applyBorder="1" applyAlignment="1">
      <alignment horizontal="center"/>
    </xf>
    <xf numFmtId="0" fontId="76" fillId="19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94" fillId="38" borderId="2" xfId="0" applyFont="1" applyFill="1" applyBorder="1" applyAlignment="1">
      <alignment horizontal="center" vertical="center"/>
    </xf>
    <xf numFmtId="0" fontId="94" fillId="38" borderId="2" xfId="0" applyFont="1" applyFill="1" applyBorder="1" applyAlignment="1">
      <alignment horizontal="center" vertical="center" wrapText="1"/>
    </xf>
    <xf numFmtId="0" fontId="94" fillId="3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3" fontId="58" fillId="0" borderId="7" xfId="90" applyNumberFormat="1" applyFont="1" applyBorder="1" applyAlignment="1">
      <alignment horizontal="center"/>
    </xf>
    <xf numFmtId="3" fontId="58" fillId="0" borderId="3" xfId="90" applyNumberFormat="1" applyFont="1" applyBorder="1" applyAlignment="1">
      <alignment horizontal="center"/>
    </xf>
    <xf numFmtId="0" fontId="55" fillId="0" borderId="2" xfId="90" applyFont="1" applyBorder="1" applyAlignment="1">
      <alignment horizontal="center"/>
    </xf>
    <xf numFmtId="3" fontId="58" fillId="0" borderId="2" xfId="90" applyNumberFormat="1" applyFont="1" applyBorder="1" applyAlignment="1">
      <alignment horizontal="center"/>
    </xf>
    <xf numFmtId="0" fontId="0" fillId="0" borderId="0" xfId="0"/>
    <xf numFmtId="183" fontId="44" fillId="0" borderId="11" xfId="1" applyNumberFormat="1" applyFont="1" applyBorder="1" applyAlignment="1">
      <alignment horizontal="left"/>
    </xf>
    <xf numFmtId="183" fontId="44" fillId="0" borderId="4" xfId="1" applyNumberFormat="1" applyFont="1" applyBorder="1" applyAlignment="1">
      <alignment horizontal="left"/>
    </xf>
    <xf numFmtId="0" fontId="37" fillId="0" borderId="0" xfId="37" applyFont="1" applyAlignment="1">
      <alignment horizontal="right" vertical="center" textRotation="180"/>
    </xf>
    <xf numFmtId="0" fontId="33" fillId="9" borderId="7" xfId="37" applyFont="1" applyFill="1" applyBorder="1" applyAlignment="1">
      <alignment horizontal="center" vertical="center"/>
    </xf>
    <xf numFmtId="0" fontId="33" fillId="9" borderId="14" xfId="37" applyFont="1" applyFill="1" applyBorder="1" applyAlignment="1">
      <alignment horizontal="center" vertical="center"/>
    </xf>
    <xf numFmtId="0" fontId="33" fillId="9" borderId="3" xfId="37" applyFont="1" applyFill="1" applyBorder="1" applyAlignment="1">
      <alignment horizontal="center" vertical="center"/>
    </xf>
    <xf numFmtId="0" fontId="33" fillId="0" borderId="7" xfId="37" applyFont="1" applyBorder="1" applyAlignment="1">
      <alignment horizontal="left" vertical="center" indent="9"/>
    </xf>
    <xf numFmtId="0" fontId="33" fillId="0" borderId="14" xfId="37" applyFont="1" applyBorder="1" applyAlignment="1">
      <alignment horizontal="left" vertical="center" indent="9"/>
    </xf>
    <xf numFmtId="0" fontId="33" fillId="0" borderId="3" xfId="37" applyFont="1" applyBorder="1" applyAlignment="1">
      <alignment horizontal="left" vertical="center" indent="9"/>
    </xf>
    <xf numFmtId="0" fontId="26" fillId="0" borderId="1" xfId="71" applyFont="1" applyBorder="1" applyAlignment="1">
      <alignment horizontal="right"/>
    </xf>
    <xf numFmtId="0" fontId="2" fillId="13" borderId="7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46" fillId="0" borderId="5" xfId="0" applyFont="1" applyBorder="1" applyAlignment="1">
      <alignment horizontal="left"/>
    </xf>
    <xf numFmtId="173" fontId="13" fillId="0" borderId="0" xfId="37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3" fillId="0" borderId="0" xfId="37" applyFont="1" applyFill="1" applyBorder="1" applyAlignment="1">
      <alignment horizontal="center" vertical="center"/>
    </xf>
    <xf numFmtId="0" fontId="11" fillId="0" borderId="0" xfId="37" applyFont="1" applyFill="1" applyBorder="1" applyAlignment="1">
      <alignment horizontal="left" wrapText="1" indent="1"/>
    </xf>
    <xf numFmtId="168" fontId="13" fillId="0" borderId="0" xfId="37" applyNumberFormat="1" applyFont="1" applyFill="1" applyBorder="1" applyAlignment="1">
      <alignment horizontal="center" vertical="center"/>
    </xf>
    <xf numFmtId="0" fontId="7" fillId="0" borderId="0" xfId="37" applyFont="1" applyBorder="1" applyAlignment="1">
      <alignment horizontal="left" vertical="center"/>
    </xf>
    <xf numFmtId="0" fontId="26" fillId="0" borderId="11" xfId="0" applyFont="1" applyBorder="1" applyAlignment="1" applyProtection="1">
      <alignment horizontal="center" vertical="center"/>
    </xf>
    <xf numFmtId="0" fontId="26" fillId="0" borderId="6" xfId="0" applyFont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11" fillId="0" borderId="4" xfId="0" applyFont="1" applyFill="1" applyBorder="1" applyAlignment="1" applyProtection="1">
      <alignment horizontal="left" vertical="center" wrapText="1" indent="1"/>
    </xf>
    <xf numFmtId="0" fontId="11" fillId="0" borderId="6" xfId="0" applyFont="1" applyFill="1" applyBorder="1" applyAlignment="1" applyProtection="1">
      <alignment horizontal="left" vertical="center" wrapText="1" indent="1"/>
    </xf>
    <xf numFmtId="0" fontId="51" fillId="0" borderId="0" xfId="0" applyFont="1" applyAlignment="1" applyProtection="1">
      <alignment horizontal="right" vertical="center" textRotation="180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26" fillId="0" borderId="4" xfId="0" applyFont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7" fillId="0" borderId="2" xfId="37" applyFont="1" applyFill="1" applyBorder="1" applyAlignment="1">
      <alignment horizontal="left" vertical="center"/>
    </xf>
    <xf numFmtId="0" fontId="9" fillId="0" borderId="2" xfId="37" applyFont="1" applyBorder="1" applyAlignment="1">
      <alignment horizontal="left" vertical="center"/>
    </xf>
    <xf numFmtId="0" fontId="7" fillId="0" borderId="2" xfId="37" applyFont="1" applyBorder="1" applyAlignment="1">
      <alignment horizontal="left" vertical="center"/>
    </xf>
    <xf numFmtId="0" fontId="73" fillId="15" borderId="2" xfId="0" applyFont="1" applyFill="1" applyBorder="1" applyAlignment="1">
      <alignment horizontal="center" vertical="center" wrapText="1"/>
    </xf>
    <xf numFmtId="0" fontId="73" fillId="15" borderId="7" xfId="0" applyFont="1" applyFill="1" applyBorder="1" applyAlignment="1">
      <alignment horizontal="center" vertical="center" wrapText="1"/>
    </xf>
    <xf numFmtId="0" fontId="73" fillId="15" borderId="14" xfId="0" applyFont="1" applyFill="1" applyBorder="1" applyAlignment="1">
      <alignment horizontal="center" vertical="center" wrapText="1"/>
    </xf>
    <xf numFmtId="0" fontId="73" fillId="15" borderId="3" xfId="0" applyFont="1" applyFill="1" applyBorder="1" applyAlignment="1">
      <alignment horizontal="center" vertical="center" wrapText="1"/>
    </xf>
    <xf numFmtId="0" fontId="88" fillId="32" borderId="2" xfId="0" applyFont="1" applyFill="1" applyBorder="1" applyAlignment="1">
      <alignment horizontal="center" vertical="center"/>
    </xf>
    <xf numFmtId="0" fontId="88" fillId="32" borderId="2" xfId="0" applyFont="1" applyFill="1" applyBorder="1" applyAlignment="1">
      <alignment horizontal="center" vertical="center" wrapText="1"/>
    </xf>
    <xf numFmtId="0" fontId="2" fillId="21" borderId="2" xfId="0" applyFont="1" applyFill="1" applyBorder="1" applyAlignment="1">
      <alignment horizontal="center" vertical="center"/>
    </xf>
    <xf numFmtId="0" fontId="90" fillId="0" borderId="11" xfId="0" applyFont="1" applyBorder="1" applyAlignment="1">
      <alignment horizontal="center" vertical="top" wrapText="1"/>
    </xf>
    <xf numFmtId="0" fontId="90" fillId="0" borderId="4" xfId="0" applyFont="1" applyBorder="1" applyAlignment="1">
      <alignment horizontal="center" vertical="top" wrapText="1"/>
    </xf>
    <xf numFmtId="0" fontId="90" fillId="0" borderId="6" xfId="0" applyFont="1" applyBorder="1" applyAlignment="1">
      <alignment horizontal="center" vertical="top" wrapText="1"/>
    </xf>
    <xf numFmtId="0" fontId="0" fillId="23" borderId="2" xfId="0" applyFont="1" applyFill="1" applyBorder="1" applyAlignment="1">
      <alignment horizontal="center"/>
    </xf>
    <xf numFmtId="4" fontId="34" fillId="23" borderId="2" xfId="37" applyNumberFormat="1" applyFont="1" applyFill="1" applyBorder="1" applyAlignment="1">
      <alignment horizontal="center" wrapText="1"/>
    </xf>
    <xf numFmtId="2" fontId="0" fillId="23" borderId="2" xfId="0" applyNumberFormat="1" applyFill="1" applyBorder="1" applyAlignment="1">
      <alignment horizontal="center"/>
    </xf>
  </cellXfs>
  <cellStyles count="93">
    <cellStyle name="Comma [0] 2" xfId="2" xr:uid="{00000000-0005-0000-0000-000000000000}"/>
    <cellStyle name="Comma [0] 2 2" xfId="3" xr:uid="{00000000-0005-0000-0000-000001000000}"/>
    <cellStyle name="Comma [0] 2 2 2" xfId="4" xr:uid="{00000000-0005-0000-0000-000002000000}"/>
    <cellStyle name="Comma [0] 3" xfId="5" xr:uid="{00000000-0005-0000-0000-000003000000}"/>
    <cellStyle name="Comma [0] 3 2" xfId="6" xr:uid="{00000000-0005-0000-0000-000004000000}"/>
    <cellStyle name="Comma 10" xfId="1" xr:uid="{00000000-0005-0000-0000-000005000000}"/>
    <cellStyle name="Comma 10 2" xfId="61" xr:uid="{00000000-0005-0000-0000-000006000000}"/>
    <cellStyle name="Comma 11" xfId="59" xr:uid="{00000000-0005-0000-0000-000007000000}"/>
    <cellStyle name="Comma 11 2" xfId="62" xr:uid="{00000000-0005-0000-0000-000008000000}"/>
    <cellStyle name="Comma 12" xfId="63" xr:uid="{00000000-0005-0000-0000-000009000000}"/>
    <cellStyle name="Comma 13" xfId="64" xr:uid="{00000000-0005-0000-0000-00000A000000}"/>
    <cellStyle name="Comma 14" xfId="65" xr:uid="{00000000-0005-0000-0000-00000B000000}"/>
    <cellStyle name="Comma 15" xfId="60" xr:uid="{00000000-0005-0000-0000-00000C000000}"/>
    <cellStyle name="Comma 16" xfId="86" xr:uid="{00000000-0005-0000-0000-00000D000000}"/>
    <cellStyle name="Comma 2" xfId="7" xr:uid="{00000000-0005-0000-0000-00000E000000}"/>
    <cellStyle name="Comma 2 2" xfId="8" xr:uid="{00000000-0005-0000-0000-00000F000000}"/>
    <cellStyle name="Comma 2 2 2" xfId="88" xr:uid="{00000000-0005-0000-0000-000010000000}"/>
    <cellStyle name="Comma 2 3" xfId="9" xr:uid="{00000000-0005-0000-0000-000011000000}"/>
    <cellStyle name="Comma 2 4" xfId="10" xr:uid="{00000000-0005-0000-0000-000012000000}"/>
    <cellStyle name="Comma 2 5" xfId="11" xr:uid="{00000000-0005-0000-0000-000013000000}"/>
    <cellStyle name="Comma 2 6" xfId="12" xr:uid="{00000000-0005-0000-0000-000014000000}"/>
    <cellStyle name="Comma 2 7" xfId="13" xr:uid="{00000000-0005-0000-0000-000015000000}"/>
    <cellStyle name="Comma 2 8" xfId="87" xr:uid="{00000000-0005-0000-0000-000016000000}"/>
    <cellStyle name="Comma 2_Book1" xfId="14" xr:uid="{00000000-0005-0000-0000-000017000000}"/>
    <cellStyle name="Comma 3" xfId="15" xr:uid="{00000000-0005-0000-0000-000018000000}"/>
    <cellStyle name="Comma 3 2" xfId="66" xr:uid="{00000000-0005-0000-0000-000019000000}"/>
    <cellStyle name="Comma 3 3" xfId="89" xr:uid="{00000000-0005-0000-0000-00001A000000}"/>
    <cellStyle name="Comma 4" xfId="16" xr:uid="{00000000-0005-0000-0000-00001B000000}"/>
    <cellStyle name="Comma 4 2" xfId="17" xr:uid="{00000000-0005-0000-0000-00001C000000}"/>
    <cellStyle name="Comma 4 2 2" xfId="18" xr:uid="{00000000-0005-0000-0000-00001D000000}"/>
    <cellStyle name="Comma 4 3" xfId="19" xr:uid="{00000000-0005-0000-0000-00001E000000}"/>
    <cellStyle name="Comma 5" xfId="20" xr:uid="{00000000-0005-0000-0000-00001F000000}"/>
    <cellStyle name="Comma 5 2" xfId="21" xr:uid="{00000000-0005-0000-0000-000020000000}"/>
    <cellStyle name="Comma 5 2 2" xfId="22" xr:uid="{00000000-0005-0000-0000-000021000000}"/>
    <cellStyle name="Comma 6" xfId="23" xr:uid="{00000000-0005-0000-0000-000022000000}"/>
    <cellStyle name="Comma 7" xfId="24" xr:uid="{00000000-0005-0000-0000-000023000000}"/>
    <cellStyle name="Comma 7 2" xfId="25" xr:uid="{00000000-0005-0000-0000-000024000000}"/>
    <cellStyle name="Comma 8" xfId="26" xr:uid="{00000000-0005-0000-0000-000025000000}"/>
    <cellStyle name="Comma 9" xfId="27" xr:uid="{00000000-0005-0000-0000-000026000000}"/>
    <cellStyle name="Currency 2" xfId="67" xr:uid="{00000000-0005-0000-0000-000027000000}"/>
    <cellStyle name="Excel Built-in Comma" xfId="28" xr:uid="{00000000-0005-0000-0000-000028000000}"/>
    <cellStyle name="Excel Built-in Normal" xfId="29" xr:uid="{00000000-0005-0000-0000-000029000000}"/>
    <cellStyle name="Excel Built-in Percent" xfId="30" xr:uid="{00000000-0005-0000-0000-00002A000000}"/>
    <cellStyle name="Hyperlink" xfId="92" builtinId="8"/>
    <cellStyle name="Hyperlink 2" xfId="31" xr:uid="{00000000-0005-0000-0000-00002C000000}"/>
    <cellStyle name="Hyperlink 3" xfId="32" xr:uid="{00000000-0005-0000-0000-00002D000000}"/>
    <cellStyle name="Hyperlink 4" xfId="68" xr:uid="{00000000-0005-0000-0000-00002E000000}"/>
    <cellStyle name="Hyperlink 5" xfId="69" xr:uid="{00000000-0005-0000-0000-00002F000000}"/>
    <cellStyle name="Hyperlink 6" xfId="70" xr:uid="{00000000-0005-0000-0000-000030000000}"/>
    <cellStyle name="Normal" xfId="0" builtinId="0"/>
    <cellStyle name="Normal 10" xfId="33" xr:uid="{00000000-0005-0000-0000-000032000000}"/>
    <cellStyle name="Normal 10 2" xfId="34" xr:uid="{00000000-0005-0000-0000-000033000000}"/>
    <cellStyle name="Normal 11" xfId="35" xr:uid="{00000000-0005-0000-0000-000034000000}"/>
    <cellStyle name="Normal 11 2" xfId="36" xr:uid="{00000000-0005-0000-0000-000035000000}"/>
    <cellStyle name="Normal 12" xfId="71" xr:uid="{00000000-0005-0000-0000-000036000000}"/>
    <cellStyle name="Normal 12 2" xfId="72" xr:uid="{00000000-0005-0000-0000-000037000000}"/>
    <cellStyle name="Normal 13" xfId="73" xr:uid="{00000000-0005-0000-0000-000038000000}"/>
    <cellStyle name="Normal 13 2" xfId="74" xr:uid="{00000000-0005-0000-0000-000039000000}"/>
    <cellStyle name="Normal 14" xfId="75" xr:uid="{00000000-0005-0000-0000-00003A000000}"/>
    <cellStyle name="Normal 15" xfId="85" xr:uid="{00000000-0005-0000-0000-00003B000000}"/>
    <cellStyle name="Normal 2" xfId="37" xr:uid="{00000000-0005-0000-0000-00003C000000}"/>
    <cellStyle name="Normal 2 13" xfId="76" xr:uid="{00000000-0005-0000-0000-00003D000000}"/>
    <cellStyle name="Normal 2 2" xfId="38" xr:uid="{00000000-0005-0000-0000-00003E000000}"/>
    <cellStyle name="Normal 2 2 2" xfId="39" xr:uid="{00000000-0005-0000-0000-00003F000000}"/>
    <cellStyle name="Normal 2 2 3" xfId="90" xr:uid="{00000000-0005-0000-0000-000040000000}"/>
    <cellStyle name="Normal 2 3" xfId="40" xr:uid="{00000000-0005-0000-0000-000041000000}"/>
    <cellStyle name="Normal 2 3 2" xfId="41" xr:uid="{00000000-0005-0000-0000-000042000000}"/>
    <cellStyle name="Normal 2 4" xfId="42" xr:uid="{00000000-0005-0000-0000-000043000000}"/>
    <cellStyle name="Normal 2 5" xfId="43" xr:uid="{00000000-0005-0000-0000-000044000000}"/>
    <cellStyle name="Normal 2 6" xfId="77" xr:uid="{00000000-0005-0000-0000-000045000000}"/>
    <cellStyle name="Normal 2 7" xfId="78" xr:uid="{00000000-0005-0000-0000-000046000000}"/>
    <cellStyle name="Normal 3" xfId="44" xr:uid="{00000000-0005-0000-0000-000047000000}"/>
    <cellStyle name="Normal 3 2" xfId="45" xr:uid="{00000000-0005-0000-0000-000048000000}"/>
    <cellStyle name="Normal 3 3" xfId="46" xr:uid="{00000000-0005-0000-0000-000049000000}"/>
    <cellStyle name="Normal 3 4" xfId="47" xr:uid="{00000000-0005-0000-0000-00004A000000}"/>
    <cellStyle name="Normal 3 5" xfId="91" xr:uid="{00000000-0005-0000-0000-00004B000000}"/>
    <cellStyle name="Normal 4" xfId="48" xr:uid="{00000000-0005-0000-0000-00004C000000}"/>
    <cellStyle name="Normal 4 2" xfId="49" xr:uid="{00000000-0005-0000-0000-00004D000000}"/>
    <cellStyle name="Normal 5" xfId="50" xr:uid="{00000000-0005-0000-0000-00004E000000}"/>
    <cellStyle name="Normal 5 2" xfId="79" xr:uid="{00000000-0005-0000-0000-00004F000000}"/>
    <cellStyle name="Normal 6" xfId="51" xr:uid="{00000000-0005-0000-0000-000050000000}"/>
    <cellStyle name="Normal 6 2" xfId="80" xr:uid="{00000000-0005-0000-0000-000051000000}"/>
    <cellStyle name="Normal 7" xfId="52" xr:uid="{00000000-0005-0000-0000-000052000000}"/>
    <cellStyle name="Normal 7 2" xfId="53" xr:uid="{00000000-0005-0000-0000-000053000000}"/>
    <cellStyle name="Normal 8" xfId="54" xr:uid="{00000000-0005-0000-0000-000054000000}"/>
    <cellStyle name="Normal 8 2" xfId="55" xr:uid="{00000000-0005-0000-0000-000055000000}"/>
    <cellStyle name="Normal 9" xfId="56" xr:uid="{00000000-0005-0000-0000-000056000000}"/>
    <cellStyle name="Output Amounts" xfId="81" xr:uid="{00000000-0005-0000-0000-000057000000}"/>
    <cellStyle name="Output Column Headings" xfId="82" xr:uid="{00000000-0005-0000-0000-000058000000}"/>
    <cellStyle name="Output Line Items" xfId="83" xr:uid="{00000000-0005-0000-0000-000059000000}"/>
    <cellStyle name="Percent 2" xfId="57" xr:uid="{00000000-0005-0000-0000-00005A000000}"/>
    <cellStyle name="Percent 2 2" xfId="58" xr:uid="{00000000-0005-0000-0000-00005B000000}"/>
    <cellStyle name="Percent 2 3" xfId="84" xr:uid="{00000000-0005-0000-0000-00005C000000}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79" formatCode="General__"/>
      <fill>
        <patternFill patternType="none">
          <fgColor rgb="FF000000"/>
          <bgColor rgb="FFFFFFFF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79" formatCode="General__"/>
      <alignment horizontal="left" vertical="center" textRotation="0" wrapText="0" indent="1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79" formatCode="General__"/>
      <alignment horizontal="right" vertical="center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79" formatCode="General__"/>
      <alignment horizontal="center" vertical="center" textRotation="0" wrapText="0" relativeIndent="0" justifyLastLine="0" shrinkToFit="0" readingOrder="0"/>
      <border diagonalUp="0" diagonalDown="0" outline="0">
        <left style="thin">
          <color rgb="FF00000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79" formatCode="General__"/>
      <alignment horizontal="right" vertical="center" textRotation="0" wrapText="0" relativeIndent="0" justifyLastLine="0" shrinkToFit="0" readingOrder="0"/>
      <border diagonalUp="0" diagonalDown="0" outline="0">
        <left/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79" formatCode="General__"/>
      <alignment horizontal="right" vertical="center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79" formatCode="General__"/>
      <alignment horizontal="right" vertical="center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79" formatCode="General__"/>
      <alignment horizontal="right" vertical="center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79" formatCode="General__"/>
      <alignment horizontal="right" vertical="center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79" formatCode="General__"/>
      <alignment horizontal="right" vertical="center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center" textRotation="0" wrapText="0" relativeIndent="0" justifyLastLine="0" shrinkToFit="0" readingOrder="0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alignment horizontal="righ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alignment horizontal="right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alignment horizontal="righ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alignment horizontal="righ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alignment horizontal="righ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alignment horizontal="righ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alignment horizontal="righ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alignment horizontal="righ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alignment horizontal="righ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alignment horizontal="righ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center" textRotation="0" wrapText="0" relative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right" vertical="center" textRotation="0" wrapText="0" relative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solid">
          <fgColor indexed="64"/>
          <bgColor theme="4" tint="0.5999938962981048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4" defaultTableStyle="TableStyleMedium2" defaultPivotStyle="PivotStyleMedium9">
    <tableStyle name="Table Style 1" pivot="0" count="0" xr9:uid="{00000000-0011-0000-FFFF-FFFF00000000}"/>
    <tableStyle name="Table Style 1 10" pivot="0" count="0" xr9:uid="{00000000-0011-0000-FFFF-FFFF01000000}"/>
    <tableStyle name="Table Style 1 11" pivot="0" count="0" xr9:uid="{00000000-0011-0000-FFFF-FFFF02000000}"/>
    <tableStyle name="Table Style 1 12" pivot="0" count="0" xr9:uid="{00000000-0011-0000-FFFF-FFFF03000000}"/>
    <tableStyle name="Table Style 1 13" pivot="0" count="0" xr9:uid="{00000000-0011-0000-FFFF-FFFF04000000}"/>
    <tableStyle name="Table Style 1 2" pivot="0" count="0" xr9:uid="{00000000-0011-0000-FFFF-FFFF05000000}"/>
    <tableStyle name="Table Style 1 2 2" pivot="0" count="0" xr9:uid="{00000000-0011-0000-FFFF-FFFF06000000}"/>
    <tableStyle name="Table Style 1 3" pivot="0" count="0" xr9:uid="{00000000-0011-0000-FFFF-FFFF07000000}"/>
    <tableStyle name="Table Style 1 4" pivot="0" count="0" xr9:uid="{00000000-0011-0000-FFFF-FFFF08000000}"/>
    <tableStyle name="Table Style 1 5" pivot="0" count="0" xr9:uid="{00000000-0011-0000-FFFF-FFFF09000000}"/>
    <tableStyle name="Table Style 1 6" pivot="0" count="0" xr9:uid="{00000000-0011-0000-FFFF-FFFF0A000000}"/>
    <tableStyle name="Table Style 1 7" pivot="0" count="0" xr9:uid="{00000000-0011-0000-FFFF-FFFF0B000000}"/>
    <tableStyle name="Table Style 1 8" pivot="0" count="0" xr9:uid="{00000000-0011-0000-FFFF-FFFF0C000000}"/>
    <tableStyle name="Table Style 1 9" pivot="0" count="0" xr9:uid="{00000000-0011-0000-FFFF-FFFF0D000000}"/>
  </tableStyles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Figure ... - Percentage composition of forest plantations, 2016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1619557119842473"/>
          <c:y val="0.28111617438575603"/>
          <c:w val="0.34190252820641881"/>
          <c:h val="0.570816048752716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40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99A-43E0-93C2-9A3CD5C40460}"/>
              </c:ext>
            </c:extLst>
          </c:dPt>
          <c:dPt>
            <c:idx val="1"/>
            <c:bubble3D val="0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99A-43E0-93C2-9A3CD5C40460}"/>
              </c:ext>
            </c:extLst>
          </c:dPt>
          <c:dPt>
            <c:idx val="2"/>
            <c:bubble3D val="0"/>
            <c:spPr>
              <a:pattFill prst="pct90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99A-43E0-93C2-9A3CD5C40460}"/>
              </c:ext>
            </c:extLst>
          </c:dPt>
          <c:dPt>
            <c:idx val="3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99A-43E0-93C2-9A3CD5C40460}"/>
              </c:ext>
            </c:extLst>
          </c:dPt>
          <c:dLbls>
            <c:dLbl>
              <c:idx val="0"/>
              <c:layout>
                <c:manualLayout>
                  <c:x val="2.9548558392073744E-2"/>
                  <c:y val="-5.1812457384574819E-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Pine
(67%)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9A-43E0-93C2-9A3CD5C40460}"/>
                </c:ext>
              </c:extLst>
            </c:dLbl>
            <c:dLbl>
              <c:idx val="1"/>
              <c:layout>
                <c:manualLayout>
                  <c:x val="-3.6775403118075668E-4"/>
                  <c:y val="-1.643080322489374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Other softwood
(14%)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9A-43E0-93C2-9A3CD5C40460}"/>
                </c:ext>
              </c:extLst>
            </c:dLbl>
            <c:dLbl>
              <c:idx val="2"/>
              <c:layout>
                <c:manualLayout>
                  <c:x val="-2.5598979409441652E-3"/>
                  <c:y val="-2.2991448295277432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Eucalyptus and Casuarina
(12%)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9A-43E0-93C2-9A3CD5C40460}"/>
                </c:ext>
              </c:extLst>
            </c:dLbl>
            <c:dLbl>
              <c:idx val="3"/>
              <c:layout>
                <c:manualLayout>
                  <c:x val="6.8689153606532785E-2"/>
                  <c:y val="-2.7050462759164652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Other hardwood
(7%)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9A-43E0-93C2-9A3CD5C4046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0"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4"/>
              <c:pt idx="0">
                <c:v>67.429284525790351</c:v>
              </c:pt>
              <c:pt idx="1">
                <c:v>11.663893510815308</c:v>
              </c:pt>
              <c:pt idx="2">
                <c:v>13.618968386023294</c:v>
              </c:pt>
              <c:pt idx="3">
                <c:v>7.2212978369384357</c:v>
              </c:pt>
            </c:numLit>
          </c:val>
          <c:extLst>
            <c:ext xmlns:c16="http://schemas.microsoft.com/office/drawing/2014/chart" uri="{C3380CC4-5D6E-409C-BE32-E72D297353CC}">
              <c16:uniqueId val="{00000008-E99A-43E0-93C2-9A3CD5C40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0">
      <a:solidFill>
        <a:sysClr val="windowText" lastClr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1321" r="0.7500000000000132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Figure 10 - Forest fires and area affected, 2007 - 2016
</a:t>
            </a:r>
          </a:p>
        </c:rich>
      </c:tx>
      <c:layout>
        <c:manualLayout>
          <c:xMode val="edge"/>
          <c:yMode val="edge"/>
          <c:x val="0.27976134495259247"/>
          <c:y val="3.514245414374987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78235751257349"/>
          <c:y val="8.7269816272965789E-2"/>
          <c:w val="0.79826052200327768"/>
          <c:h val="0.82646769428546707"/>
        </c:manualLayout>
      </c:layout>
      <c:barChart>
        <c:barDir val="col"/>
        <c:grouping val="clustered"/>
        <c:varyColors val="0"/>
        <c:ser>
          <c:idx val="0"/>
          <c:order val="1"/>
          <c:tx>
            <c:v>Area affected </c:v>
          </c:tx>
          <c:spPr>
            <a:pattFill prst="pct4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</c:numLit>
          </c:cat>
          <c:val>
            <c:numLit>
              <c:formatCode>General</c:formatCode>
              <c:ptCount val="10"/>
              <c:pt idx="0">
                <c:v>154</c:v>
              </c:pt>
              <c:pt idx="1">
                <c:v>136</c:v>
              </c:pt>
              <c:pt idx="2">
                <c:v>123</c:v>
              </c:pt>
              <c:pt idx="3">
                <c:v>188</c:v>
              </c:pt>
              <c:pt idx="4">
                <c:v>96</c:v>
              </c:pt>
              <c:pt idx="5">
                <c:v>154</c:v>
              </c:pt>
              <c:pt idx="6">
                <c:v>157</c:v>
              </c:pt>
              <c:pt idx="7">
                <c:v>207</c:v>
              </c:pt>
              <c:pt idx="8">
                <c:v>83</c:v>
              </c:pt>
              <c:pt idx="9">
                <c:v>63</c:v>
              </c:pt>
            </c:numLit>
          </c:val>
          <c:extLst>
            <c:ext xmlns:c16="http://schemas.microsoft.com/office/drawing/2014/chart" uri="{C3380CC4-5D6E-409C-BE32-E72D297353CC}">
              <c16:uniqueId val="{00000000-C113-4677-BC32-6AFAA1B64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431536"/>
        <c:axId val="346446224"/>
      </c:barChart>
      <c:lineChart>
        <c:grouping val="standard"/>
        <c:varyColors val="0"/>
        <c:ser>
          <c:idx val="1"/>
          <c:order val="0"/>
          <c:tx>
            <c:v>Number of incidents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</c:numLit>
          </c:cat>
          <c:val>
            <c:numLit>
              <c:formatCode>General</c:formatCode>
              <c:ptCount val="10"/>
              <c:pt idx="0">
                <c:v>25</c:v>
              </c:pt>
              <c:pt idx="1">
                <c:v>26</c:v>
              </c:pt>
              <c:pt idx="2">
                <c:v>14</c:v>
              </c:pt>
              <c:pt idx="3">
                <c:v>46</c:v>
              </c:pt>
              <c:pt idx="4">
                <c:v>31</c:v>
              </c:pt>
              <c:pt idx="5">
                <c:v>28</c:v>
              </c:pt>
              <c:pt idx="6">
                <c:v>19</c:v>
              </c:pt>
              <c:pt idx="7">
                <c:v>27</c:v>
              </c:pt>
              <c:pt idx="8">
                <c:v>13</c:v>
              </c:pt>
              <c:pt idx="9">
                <c:v>15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113-4677-BC32-6AFAA1B64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98432"/>
        <c:axId val="346445136"/>
      </c:lineChart>
      <c:catAx>
        <c:axId val="131798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7093897887922842"/>
              <c:y val="0.958348117877670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46445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6445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fire incidents</a:t>
                </a:r>
              </a:p>
            </c:rich>
          </c:tx>
          <c:layout>
            <c:manualLayout>
              <c:xMode val="edge"/>
              <c:yMode val="edge"/>
              <c:x val="2.2058316408034764E-2"/>
              <c:y val="0.291544690400466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1798432"/>
        <c:crosses val="autoZero"/>
        <c:crossBetween val="between"/>
      </c:valAx>
      <c:catAx>
        <c:axId val="346431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6446224"/>
        <c:crosses val="autoZero"/>
        <c:auto val="0"/>
        <c:lblAlgn val="ctr"/>
        <c:lblOffset val="100"/>
        <c:noMultiLvlLbl val="0"/>
      </c:catAx>
      <c:valAx>
        <c:axId val="34644622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Hectares of forest area affected</a:t>
                </a:r>
              </a:p>
            </c:rich>
          </c:tx>
          <c:layout>
            <c:manualLayout>
              <c:xMode val="edge"/>
              <c:yMode val="edge"/>
              <c:x val="0.95738733420711231"/>
              <c:y val="0.25106735651139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4643153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82296971455442"/>
          <c:y val="0.20331548314803574"/>
          <c:w val="0.22760074304561995"/>
          <c:h val="9.0812319346157716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Footer>Page &amp;P</c:oddFooter>
    </c:headerFooter>
    <c:pageMargins b="1" l="0.75000000000000677" r="0.75000000000000677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9</xdr:col>
      <xdr:colOff>542925</xdr:colOff>
      <xdr:row>31</xdr:row>
      <xdr:rowOff>28575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4650"/>
          <a:ext cx="6029325" cy="307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9</xdr:col>
      <xdr:colOff>542925</xdr:colOff>
      <xdr:row>31</xdr:row>
      <xdr:rowOff>28575</xdr:rowOff>
    </xdr:to>
    <xdr:sp macro="" textlink="">
      <xdr:nvSpPr>
        <xdr:cNvPr id="24577" name="AutoShape 1">
          <a:extLst>
            <a:ext uri="{FF2B5EF4-FFF2-40B4-BE49-F238E27FC236}">
              <a16:creationId xmlns:a16="http://schemas.microsoft.com/office/drawing/2014/main" id="{00000000-0008-0000-0100-0000016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14650"/>
          <a:ext cx="6029325" cy="3076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9</xdr:col>
      <xdr:colOff>542925</xdr:colOff>
      <xdr:row>31</xdr:row>
      <xdr:rowOff>28575</xdr:rowOff>
    </xdr:to>
    <xdr:sp macro="" textlink="">
      <xdr:nvSpPr>
        <xdr:cNvPr id="24613" name="AutoShape 37">
          <a:extLst>
            <a:ext uri="{FF2B5EF4-FFF2-40B4-BE49-F238E27FC236}">
              <a16:creationId xmlns:a16="http://schemas.microsoft.com/office/drawing/2014/main" id="{00000000-0008-0000-0100-0000256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14650"/>
          <a:ext cx="6029325" cy="3076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152400</xdr:rowOff>
    </xdr:from>
    <xdr:to>
      <xdr:col>5</xdr:col>
      <xdr:colOff>0</xdr:colOff>
      <xdr:row>3</xdr:row>
      <xdr:rowOff>180975</xdr:rowOff>
    </xdr:to>
    <xdr:sp macro="" textlink="">
      <xdr:nvSpPr>
        <xdr:cNvPr id="2" name="Text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619750" y="75247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9</xdr:col>
      <xdr:colOff>9525</xdr:colOff>
      <xdr:row>38</xdr:row>
      <xdr:rowOff>9525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3625"/>
          <a:ext cx="5953125" cy="496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9525</xdr:rowOff>
    </xdr:from>
    <xdr:to>
      <xdr:col>9</xdr:col>
      <xdr:colOff>0</xdr:colOff>
      <xdr:row>29</xdr:row>
      <xdr:rowOff>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>
          <a:spLocks noChangeArrowheads="1"/>
        </xdr:cNvSpPr>
      </xdr:nvSpPr>
      <xdr:spPr bwMode="auto">
        <a:xfrm>
          <a:off x="7620000" y="209550"/>
          <a:ext cx="0" cy="790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27432" rIns="27432" bIns="27432" anchor="t" upright="1"/>
        <a:lstStyle/>
        <a:p>
          <a:pPr algn="ct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199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12</xdr:col>
      <xdr:colOff>561975</xdr:colOff>
      <xdr:row>32</xdr:row>
      <xdr:rowOff>114300</xdr:rowOff>
    </xdr:to>
    <xdr:graphicFrame macro="">
      <xdr:nvGraphicFramePr>
        <xdr:cNvPr id="3" name="Chart 1027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14</xdr:col>
      <xdr:colOff>15875</xdr:colOff>
      <xdr:row>53</xdr:row>
      <xdr:rowOff>92075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4:K12" totalsRowShown="0" headerRowDxfId="29" dataDxfId="27" headerRowBorderDxfId="28" tableBorderDxfId="26">
  <tableColumns count="11">
    <tableColumn id="1" xr3:uid="{00000000-0010-0000-0000-000001000000}" name="Type of plant" dataDxfId="25"/>
    <tableColumn id="6" xr3:uid="{00000000-0010-0000-0000-000006000000}" name="2007" dataDxfId="24" dataCellStyle="Comma 2"/>
    <tableColumn id="7" xr3:uid="{00000000-0010-0000-0000-000007000000}" name="2008" dataDxfId="23" dataCellStyle="Comma 2"/>
    <tableColumn id="8" xr3:uid="{00000000-0010-0000-0000-000008000000}" name="2009" dataDxfId="22" dataCellStyle="Comma 2"/>
    <tableColumn id="9" xr3:uid="{00000000-0010-0000-0000-000009000000}" name="2010" dataDxfId="21" dataCellStyle="Comma 2"/>
    <tableColumn id="10" xr3:uid="{00000000-0010-0000-0000-00000A000000}" name="2011" dataDxfId="20" dataCellStyle="Comma 2"/>
    <tableColumn id="11" xr3:uid="{00000000-0010-0000-0000-00000B000000}" name="2012" dataDxfId="19" dataCellStyle="Comma 2"/>
    <tableColumn id="12" xr3:uid="{00000000-0010-0000-0000-00000C000000}" name="2013" dataDxfId="18" dataCellStyle="Comma 2"/>
    <tableColumn id="13" xr3:uid="{00000000-0010-0000-0000-00000D000000}" name="2014" dataDxfId="17" dataCellStyle="Comma 2"/>
    <tableColumn id="14" xr3:uid="{00000000-0010-0000-0000-00000E000000}" name="2015" dataDxfId="16" dataCellStyle="Comma 2"/>
    <tableColumn id="5" xr3:uid="{00000000-0010-0000-0000-000005000000}" name="2016" dataDxfId="15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6" displayName="Table6" ref="A3:K8" totalsRowShown="0" headerRowDxfId="14" dataDxfId="12" headerRowBorderDxfId="13" tableBorderDxfId="11">
  <tableColumns count="11">
    <tableColumn id="1" xr3:uid="{00000000-0010-0000-0100-000001000000}" name="Year" dataDxfId="10"/>
    <tableColumn id="3" xr3:uid="{00000000-0010-0000-0100-000003000000}" name="2007" dataDxfId="9" dataCellStyle="Normal 2"/>
    <tableColumn id="4" xr3:uid="{00000000-0010-0000-0100-000004000000}" name="2008" dataDxfId="8" dataCellStyle="Normal 2"/>
    <tableColumn id="5" xr3:uid="{00000000-0010-0000-0100-000005000000}" name="2009" dataDxfId="7" dataCellStyle="Normal 2"/>
    <tableColumn id="6" xr3:uid="{00000000-0010-0000-0100-000006000000}" name="2010" dataDxfId="6" dataCellStyle="Normal 2"/>
    <tableColumn id="7" xr3:uid="{00000000-0010-0000-0100-000007000000}" name="2011" dataDxfId="5" dataCellStyle="Normal 2"/>
    <tableColumn id="8" xr3:uid="{00000000-0010-0000-0100-000008000000}" name="2012" dataDxfId="4" dataCellStyle="Normal 2"/>
    <tableColumn id="9" xr3:uid="{00000000-0010-0000-0100-000009000000}" name="2013" dataDxfId="3" dataCellStyle="Normal 2"/>
    <tableColumn id="10" xr3:uid="{00000000-0010-0000-0100-00000A000000}" name="2014" dataDxfId="2" dataCellStyle="Normal 2"/>
    <tableColumn id="11" xr3:uid="{00000000-0010-0000-0100-00000B000000}" name="2015" dataDxfId="1" dataCellStyle="Normal 2"/>
    <tableColumn id="2" xr3:uid="{00000000-0010-0000-0100-000002000000}" name="2016" dataDxfId="0" dataCellStyle="Normal 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fao.org/3/y0900e/y0900e06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workbookViewId="0">
      <selection activeCell="A20" sqref="A20"/>
    </sheetView>
  </sheetViews>
  <sheetFormatPr defaultRowHeight="15" x14ac:dyDescent="0.25"/>
  <cols>
    <col min="1" max="1" width="56.85546875" customWidth="1"/>
    <col min="2" max="2" width="17.85546875" customWidth="1"/>
    <col min="3" max="5" width="18.85546875" customWidth="1"/>
  </cols>
  <sheetData>
    <row r="1" spans="1:5" ht="15.75" x14ac:dyDescent="0.25">
      <c r="A1" s="595" t="s">
        <v>536</v>
      </c>
      <c r="B1" s="595"/>
      <c r="C1" s="38"/>
      <c r="D1" s="38"/>
      <c r="E1" s="38"/>
    </row>
    <row r="2" spans="1:5" ht="18.75" x14ac:dyDescent="0.3">
      <c r="A2" s="282"/>
      <c r="B2" s="38"/>
      <c r="C2" s="38"/>
      <c r="D2" s="38"/>
      <c r="E2" s="38"/>
    </row>
    <row r="3" spans="1:5" ht="17.25" x14ac:dyDescent="0.25">
      <c r="A3" s="333"/>
      <c r="B3" s="334" t="s">
        <v>185</v>
      </c>
      <c r="C3" s="334">
        <v>2014</v>
      </c>
      <c r="D3" s="334">
        <v>2015</v>
      </c>
      <c r="E3" s="334">
        <v>2016</v>
      </c>
    </row>
    <row r="4" spans="1:5" x14ac:dyDescent="0.25">
      <c r="A4" s="335" t="s">
        <v>273</v>
      </c>
      <c r="B4" s="336" t="s">
        <v>274</v>
      </c>
      <c r="C4" s="498">
        <v>392062</v>
      </c>
      <c r="D4" s="498">
        <v>409893</v>
      </c>
      <c r="E4" s="498">
        <v>434243</v>
      </c>
    </row>
    <row r="5" spans="1:5" x14ac:dyDescent="0.25">
      <c r="A5" s="337" t="s">
        <v>275</v>
      </c>
      <c r="B5" s="338" t="s">
        <v>274</v>
      </c>
      <c r="C5" s="499">
        <v>348011</v>
      </c>
      <c r="D5" s="499">
        <v>363547</v>
      </c>
      <c r="E5" s="499">
        <v>385364</v>
      </c>
    </row>
    <row r="6" spans="1:5" x14ac:dyDescent="0.25">
      <c r="A6" s="337" t="s">
        <v>276</v>
      </c>
      <c r="B6" s="338" t="s">
        <v>274</v>
      </c>
      <c r="C6" s="499">
        <v>12778</v>
      </c>
      <c r="D6" s="499">
        <v>12928</v>
      </c>
      <c r="E6" s="499">
        <v>13706</v>
      </c>
    </row>
    <row r="7" spans="1:5" x14ac:dyDescent="0.25">
      <c r="A7" s="339" t="s">
        <v>277</v>
      </c>
      <c r="B7" s="338" t="s">
        <v>274</v>
      </c>
      <c r="C7" s="500">
        <v>3162.2</v>
      </c>
      <c r="D7" s="500">
        <v>3144</v>
      </c>
      <c r="E7" s="500">
        <v>3170</v>
      </c>
    </row>
    <row r="8" spans="1:5" x14ac:dyDescent="0.25">
      <c r="A8" s="339" t="s">
        <v>278</v>
      </c>
      <c r="B8" s="338" t="s">
        <v>274</v>
      </c>
      <c r="C8" s="500">
        <v>1567.1</v>
      </c>
      <c r="D8" s="500">
        <v>1538</v>
      </c>
      <c r="E8" s="500">
        <v>1482</v>
      </c>
    </row>
    <row r="9" spans="1:5" x14ac:dyDescent="0.25">
      <c r="A9" s="337" t="s">
        <v>279</v>
      </c>
      <c r="B9" s="338" t="s">
        <v>280</v>
      </c>
      <c r="C9" s="501">
        <v>3.6</v>
      </c>
      <c r="D9" s="501">
        <v>3.5</v>
      </c>
      <c r="E9" s="501">
        <v>3.6</v>
      </c>
    </row>
    <row r="10" spans="1:5" x14ac:dyDescent="0.25">
      <c r="A10" s="337" t="s">
        <v>281</v>
      </c>
      <c r="B10" s="338" t="s">
        <v>280</v>
      </c>
      <c r="C10" s="502">
        <v>24.7</v>
      </c>
      <c r="D10" s="502">
        <v>24.3</v>
      </c>
      <c r="E10" s="502">
        <v>23.1</v>
      </c>
    </row>
    <row r="11" spans="1:5" x14ac:dyDescent="0.25">
      <c r="A11" s="337" t="s">
        <v>282</v>
      </c>
      <c r="B11" s="338" t="s">
        <v>283</v>
      </c>
      <c r="C11" s="502">
        <v>41.3</v>
      </c>
      <c r="D11" s="502">
        <v>41.5</v>
      </c>
      <c r="E11" s="502">
        <v>41.3</v>
      </c>
    </row>
    <row r="12" spans="1:5" x14ac:dyDescent="0.25">
      <c r="A12" s="337" t="s">
        <v>284</v>
      </c>
      <c r="B12" s="338" t="s">
        <v>280</v>
      </c>
      <c r="C12" s="502">
        <v>7.4</v>
      </c>
      <c r="D12" s="502">
        <v>7.3</v>
      </c>
      <c r="E12" s="502">
        <v>7.3</v>
      </c>
    </row>
    <row r="13" spans="1:5" x14ac:dyDescent="0.25">
      <c r="A13" s="337" t="s">
        <v>285</v>
      </c>
      <c r="B13" s="338" t="s">
        <v>274</v>
      </c>
      <c r="C13" s="499">
        <v>73989</v>
      </c>
      <c r="D13" s="499">
        <v>71155</v>
      </c>
      <c r="E13" s="499">
        <v>74969</v>
      </c>
    </row>
    <row r="14" spans="1:5" x14ac:dyDescent="0.25">
      <c r="A14" s="337" t="s">
        <v>286</v>
      </c>
      <c r="B14" s="338" t="s">
        <v>274</v>
      </c>
      <c r="C14" s="499">
        <v>2854</v>
      </c>
      <c r="D14" s="499">
        <v>1940.66</v>
      </c>
      <c r="E14" s="499">
        <v>1828</v>
      </c>
    </row>
    <row r="15" spans="1:5" x14ac:dyDescent="0.25">
      <c r="A15" s="337" t="s">
        <v>287</v>
      </c>
      <c r="B15" s="338" t="s">
        <v>280</v>
      </c>
      <c r="C15" s="502">
        <v>3.8572780105419655</v>
      </c>
      <c r="D15" s="502">
        <v>2.7</v>
      </c>
      <c r="E15" s="502">
        <v>2.4</v>
      </c>
    </row>
    <row r="16" spans="1:5" x14ac:dyDescent="0.25">
      <c r="A16" s="337" t="s">
        <v>288</v>
      </c>
      <c r="B16" s="338" t="s">
        <v>280</v>
      </c>
      <c r="C16" s="503">
        <v>3.6</v>
      </c>
      <c r="D16" s="503">
        <v>3.1</v>
      </c>
      <c r="E16" s="503">
        <v>3.6</v>
      </c>
    </row>
    <row r="17" spans="1:5" x14ac:dyDescent="0.25">
      <c r="A17" s="337" t="s">
        <v>289</v>
      </c>
      <c r="B17" s="338" t="s">
        <v>280</v>
      </c>
      <c r="C17" s="503">
        <v>3.7</v>
      </c>
      <c r="D17" s="503">
        <v>0.3</v>
      </c>
      <c r="E17" s="503">
        <v>3.7</v>
      </c>
    </row>
    <row r="18" spans="1:5" x14ac:dyDescent="0.25">
      <c r="A18" s="340" t="s">
        <v>290</v>
      </c>
      <c r="B18" s="341" t="s">
        <v>280</v>
      </c>
      <c r="C18" s="504">
        <v>-3.5</v>
      </c>
      <c r="D18" s="504">
        <v>-3.8</v>
      </c>
      <c r="E18" s="505">
        <v>5.5</v>
      </c>
    </row>
    <row r="19" spans="1:5" x14ac:dyDescent="0.25">
      <c r="A19" s="38"/>
      <c r="B19" s="38"/>
      <c r="C19" s="38"/>
      <c r="D19" s="38"/>
      <c r="E19" s="38"/>
    </row>
    <row r="20" spans="1:5" ht="16.5" x14ac:dyDescent="0.25">
      <c r="A20" s="283"/>
      <c r="B20" s="38"/>
      <c r="C20" s="284"/>
      <c r="D20" s="284"/>
      <c r="E20" s="38"/>
    </row>
    <row r="21" spans="1:5" ht="16.5" x14ac:dyDescent="0.25">
      <c r="A21" s="283"/>
      <c r="B21" s="38"/>
      <c r="C21" s="38"/>
      <c r="D21" s="38"/>
      <c r="E21" s="38"/>
    </row>
    <row r="22" spans="1:5" x14ac:dyDescent="0.25">
      <c r="A22" s="38"/>
      <c r="B22" s="38"/>
      <c r="C22" s="38"/>
      <c r="D22" s="38"/>
      <c r="E22" s="38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50"/>
  <sheetViews>
    <sheetView topLeftCell="A22" zoomScaleNormal="100" workbookViewId="0">
      <selection activeCell="N29" sqref="N29"/>
    </sheetView>
  </sheetViews>
  <sheetFormatPr defaultRowHeight="12.75" x14ac:dyDescent="0.2"/>
  <cols>
    <col min="1" max="1" width="37.140625" style="344" bestFit="1" customWidth="1"/>
    <col min="2" max="2" width="11.42578125" style="344" customWidth="1"/>
    <col min="3" max="3" width="12.28515625" style="344" customWidth="1"/>
    <col min="4" max="5" width="12.140625" style="344" customWidth="1"/>
    <col min="6" max="6" width="9.140625" style="344"/>
    <col min="7" max="7" width="16.7109375" style="344" customWidth="1"/>
    <col min="8" max="8" width="12.42578125" style="344" customWidth="1"/>
    <col min="9" max="9" width="14.28515625" style="344" customWidth="1"/>
    <col min="10" max="10" width="17.140625" style="344" customWidth="1"/>
    <col min="11" max="13" width="9.140625" style="344" customWidth="1"/>
    <col min="14" max="14" width="13.7109375" style="344" customWidth="1"/>
    <col min="15" max="15" width="11.85546875" style="344" customWidth="1"/>
    <col min="16" max="16" width="13" style="344" customWidth="1"/>
    <col min="17" max="19" width="11.42578125" style="344" customWidth="1"/>
    <col min="20" max="20" width="16.42578125" style="344" customWidth="1"/>
    <col min="21" max="21" width="12.28515625" style="344" customWidth="1"/>
    <col min="22" max="22" width="13.5703125" style="344" customWidth="1"/>
    <col min="23" max="16384" width="9.140625" style="344"/>
  </cols>
  <sheetData>
    <row r="1" spans="1:13" ht="76.5" x14ac:dyDescent="0.2">
      <c r="A1" s="383" t="s">
        <v>28</v>
      </c>
      <c r="B1" s="383">
        <v>2014</v>
      </c>
      <c r="C1" s="383">
        <v>2015</v>
      </c>
      <c r="D1" s="383">
        <v>2016</v>
      </c>
      <c r="E1" s="383">
        <v>2017</v>
      </c>
      <c r="F1" s="343"/>
      <c r="G1" s="365" t="s">
        <v>70</v>
      </c>
      <c r="H1" s="365" t="s">
        <v>71</v>
      </c>
      <c r="I1" s="365" t="s">
        <v>72</v>
      </c>
      <c r="J1" s="365" t="s">
        <v>73</v>
      </c>
      <c r="K1" s="365" t="s">
        <v>74</v>
      </c>
      <c r="L1" s="380"/>
      <c r="M1" s="380"/>
    </row>
    <row r="2" spans="1:13" x14ac:dyDescent="0.2">
      <c r="A2" s="345" t="s">
        <v>405</v>
      </c>
      <c r="B2" s="346">
        <v>6041</v>
      </c>
      <c r="C2" s="346">
        <v>5898</v>
      </c>
      <c r="D2" s="346">
        <v>4533</v>
      </c>
      <c r="E2" s="346">
        <v>3815</v>
      </c>
      <c r="F2" s="38"/>
      <c r="G2" s="347"/>
      <c r="H2" s="347"/>
      <c r="I2" s="347"/>
      <c r="J2" s="347"/>
      <c r="K2" s="347"/>
      <c r="L2" s="381"/>
      <c r="M2" s="381"/>
    </row>
    <row r="3" spans="1:13" x14ac:dyDescent="0.2">
      <c r="A3" s="348" t="s">
        <v>406</v>
      </c>
      <c r="B3" s="345">
        <v>7632</v>
      </c>
      <c r="C3" s="345">
        <v>8052</v>
      </c>
      <c r="D3" s="345">
        <v>6801</v>
      </c>
      <c r="E3" s="345">
        <v>6673</v>
      </c>
      <c r="F3" s="38"/>
      <c r="G3" s="347" t="s">
        <v>52</v>
      </c>
      <c r="H3" s="347">
        <v>400</v>
      </c>
      <c r="I3" s="347">
        <v>46</v>
      </c>
      <c r="J3" s="347">
        <v>1</v>
      </c>
      <c r="K3" s="347">
        <v>0.73</v>
      </c>
      <c r="L3" s="381"/>
      <c r="M3" s="381"/>
    </row>
    <row r="4" spans="1:13" x14ac:dyDescent="0.2">
      <c r="A4" s="342" t="s">
        <v>407</v>
      </c>
      <c r="B4" s="345">
        <f>B3/4</f>
        <v>1908</v>
      </c>
      <c r="C4" s="345">
        <f>C3/4</f>
        <v>2013</v>
      </c>
      <c r="D4" s="349">
        <f>D3/4</f>
        <v>1700.25</v>
      </c>
      <c r="E4" s="349">
        <f>E3/4</f>
        <v>1668.25</v>
      </c>
      <c r="F4" s="38"/>
      <c r="G4" s="347" t="s">
        <v>53</v>
      </c>
      <c r="H4" s="347">
        <v>200</v>
      </c>
      <c r="I4" s="347">
        <v>31</v>
      </c>
      <c r="J4" s="347">
        <v>1</v>
      </c>
      <c r="K4" s="347">
        <v>0.73</v>
      </c>
      <c r="L4" s="381"/>
      <c r="M4" s="381"/>
    </row>
    <row r="5" spans="1:13" x14ac:dyDescent="0.2">
      <c r="A5" s="350" t="s">
        <v>408</v>
      </c>
      <c r="B5" s="350">
        <f>B2+B4</f>
        <v>7949</v>
      </c>
      <c r="C5" s="350">
        <f>C2+C4</f>
        <v>7911</v>
      </c>
      <c r="D5" s="351">
        <f>D2+D4</f>
        <v>6233.25</v>
      </c>
      <c r="E5" s="351">
        <f>E2+E4</f>
        <v>5483.25</v>
      </c>
      <c r="F5" s="38"/>
      <c r="G5" s="347" t="s">
        <v>54</v>
      </c>
      <c r="H5" s="347">
        <v>75</v>
      </c>
      <c r="I5" s="347">
        <v>31</v>
      </c>
      <c r="J5" s="347">
        <v>1</v>
      </c>
      <c r="K5" s="347">
        <v>0.73</v>
      </c>
      <c r="L5" s="381"/>
      <c r="M5" s="381"/>
    </row>
    <row r="6" spans="1:13" x14ac:dyDescent="0.2">
      <c r="A6" s="342" t="s">
        <v>409</v>
      </c>
      <c r="B6" s="342">
        <v>2368</v>
      </c>
      <c r="C6" s="342">
        <v>1997</v>
      </c>
      <c r="D6" s="342">
        <v>1736</v>
      </c>
      <c r="E6" s="342">
        <v>1513</v>
      </c>
      <c r="F6" s="38"/>
      <c r="G6" s="347" t="s">
        <v>55</v>
      </c>
      <c r="H6" s="347">
        <v>150</v>
      </c>
      <c r="I6" s="347">
        <v>31</v>
      </c>
      <c r="J6" s="347">
        <v>1</v>
      </c>
      <c r="K6" s="347">
        <v>0.73</v>
      </c>
      <c r="L6" s="381"/>
      <c r="M6" s="381"/>
    </row>
    <row r="7" spans="1:13" x14ac:dyDescent="0.2">
      <c r="A7" s="342" t="s">
        <v>410</v>
      </c>
      <c r="B7" s="342">
        <f>B5-B6</f>
        <v>5581</v>
      </c>
      <c r="C7" s="342">
        <f>C5-C6</f>
        <v>5914</v>
      </c>
      <c r="D7" s="352">
        <f>D5-D6</f>
        <v>4497.25</v>
      </c>
      <c r="E7" s="352">
        <f>E5-E6</f>
        <v>3970.25</v>
      </c>
      <c r="F7" s="38"/>
      <c r="G7" s="347" t="s">
        <v>60</v>
      </c>
      <c r="H7" s="347">
        <v>500</v>
      </c>
      <c r="I7" s="347">
        <v>31</v>
      </c>
      <c r="J7" s="347">
        <v>1</v>
      </c>
      <c r="K7" s="347">
        <v>0.73</v>
      </c>
      <c r="L7" s="381"/>
      <c r="M7" s="381"/>
    </row>
    <row r="8" spans="1:13" x14ac:dyDescent="0.2">
      <c r="A8" s="345"/>
      <c r="B8" s="345"/>
      <c r="C8" s="345"/>
      <c r="D8" s="345"/>
      <c r="E8" s="345"/>
      <c r="F8" s="38"/>
      <c r="G8" s="347"/>
      <c r="H8" s="347"/>
      <c r="I8" s="347"/>
      <c r="J8" s="347"/>
      <c r="K8" s="347"/>
      <c r="L8" s="381"/>
      <c r="M8" s="381"/>
    </row>
    <row r="9" spans="1:13" x14ac:dyDescent="0.2">
      <c r="A9" s="345" t="s">
        <v>411</v>
      </c>
      <c r="B9" s="346">
        <v>26558</v>
      </c>
      <c r="C9" s="353">
        <v>26809</v>
      </c>
      <c r="D9" s="346">
        <v>26959</v>
      </c>
      <c r="E9" s="346">
        <v>25618</v>
      </c>
      <c r="F9" s="38"/>
      <c r="G9" s="347" t="s">
        <v>39</v>
      </c>
      <c r="H9" s="347">
        <v>45</v>
      </c>
      <c r="I9" s="347">
        <v>5</v>
      </c>
      <c r="J9" s="347">
        <v>0.15</v>
      </c>
      <c r="K9" s="347">
        <v>1.17</v>
      </c>
      <c r="L9" s="381"/>
      <c r="M9" s="381"/>
    </row>
    <row r="10" spans="1:13" x14ac:dyDescent="0.2">
      <c r="A10" s="348" t="s">
        <v>406</v>
      </c>
      <c r="B10" s="345">
        <v>661</v>
      </c>
      <c r="C10" s="345">
        <v>103</v>
      </c>
      <c r="D10" s="345">
        <v>125</v>
      </c>
      <c r="E10" s="345">
        <v>238</v>
      </c>
      <c r="F10" s="38"/>
      <c r="G10" s="347" t="s">
        <v>62</v>
      </c>
      <c r="H10" s="347">
        <v>30</v>
      </c>
      <c r="I10" s="347">
        <v>5</v>
      </c>
      <c r="J10" s="347">
        <v>0.17</v>
      </c>
      <c r="K10" s="347">
        <v>1.37</v>
      </c>
      <c r="L10" s="381"/>
      <c r="M10" s="381"/>
    </row>
    <row r="11" spans="1:13" x14ac:dyDescent="0.2">
      <c r="A11" s="345" t="s">
        <v>412</v>
      </c>
      <c r="B11" s="349">
        <f>B10/4</f>
        <v>165.25</v>
      </c>
      <c r="C11" s="349">
        <f>C10/4</f>
        <v>25.75</v>
      </c>
      <c r="D11" s="349">
        <f>D10/4</f>
        <v>31.25</v>
      </c>
      <c r="E11" s="349">
        <f>E10/4</f>
        <v>59.5</v>
      </c>
      <c r="F11" s="38"/>
      <c r="G11" s="347" t="s">
        <v>438</v>
      </c>
      <c r="H11" s="347">
        <v>377</v>
      </c>
      <c r="I11" s="347">
        <v>18</v>
      </c>
      <c r="J11" s="347">
        <v>1.64</v>
      </c>
      <c r="K11" s="347">
        <v>0.46</v>
      </c>
      <c r="L11" s="381"/>
      <c r="M11" s="381"/>
    </row>
    <row r="12" spans="1:13" x14ac:dyDescent="0.2">
      <c r="A12" s="354" t="s">
        <v>413</v>
      </c>
      <c r="B12" s="351">
        <f>B9+B11</f>
        <v>26723.25</v>
      </c>
      <c r="C12" s="351">
        <f>C9+C11</f>
        <v>26834.75</v>
      </c>
      <c r="D12" s="351">
        <f>D9+D11</f>
        <v>26990.25</v>
      </c>
      <c r="E12" s="351">
        <f>E9+E11</f>
        <v>25677.5</v>
      </c>
      <c r="F12" s="38"/>
      <c r="G12" s="347" t="s">
        <v>75</v>
      </c>
      <c r="H12" s="347"/>
      <c r="I12" s="347">
        <v>10</v>
      </c>
      <c r="J12" s="347">
        <v>0.9</v>
      </c>
      <c r="K12" s="347">
        <v>0.46</v>
      </c>
      <c r="L12" s="381"/>
      <c r="M12" s="381"/>
    </row>
    <row r="13" spans="1:13" x14ac:dyDescent="0.2">
      <c r="A13" s="345"/>
      <c r="B13" s="349"/>
      <c r="C13" s="349"/>
      <c r="D13" s="349"/>
      <c r="E13" s="349"/>
      <c r="F13" s="38"/>
      <c r="G13" s="347" t="s">
        <v>56</v>
      </c>
      <c r="H13" s="347">
        <v>150</v>
      </c>
      <c r="I13" s="347">
        <v>1</v>
      </c>
      <c r="J13" s="347">
        <v>1</v>
      </c>
      <c r="K13" s="347">
        <v>0.55000000000000004</v>
      </c>
      <c r="L13" s="381"/>
      <c r="M13" s="381"/>
    </row>
    <row r="14" spans="1:13" x14ac:dyDescent="0.2">
      <c r="A14" s="345" t="s">
        <v>414</v>
      </c>
      <c r="B14" s="346">
        <v>2722</v>
      </c>
      <c r="C14" s="353">
        <v>2752</v>
      </c>
      <c r="D14" s="346">
        <v>2845</v>
      </c>
      <c r="E14" s="346">
        <v>2934</v>
      </c>
      <c r="F14" s="38"/>
      <c r="G14" s="347" t="s">
        <v>57</v>
      </c>
      <c r="H14" s="347">
        <v>90</v>
      </c>
      <c r="I14" s="347">
        <v>1</v>
      </c>
      <c r="J14" s="347">
        <v>1</v>
      </c>
      <c r="K14" s="347">
        <v>1.57</v>
      </c>
      <c r="L14" s="381"/>
      <c r="M14" s="381"/>
    </row>
    <row r="15" spans="1:13" x14ac:dyDescent="0.2">
      <c r="A15" s="348" t="s">
        <v>406</v>
      </c>
      <c r="B15" s="345">
        <v>3165</v>
      </c>
      <c r="C15" s="345">
        <v>32</v>
      </c>
      <c r="D15" s="345">
        <v>115</v>
      </c>
      <c r="E15" s="345">
        <v>217</v>
      </c>
      <c r="F15" s="38"/>
      <c r="G15" s="347" t="s">
        <v>58</v>
      </c>
      <c r="H15" s="347">
        <v>13</v>
      </c>
      <c r="I15" s="347">
        <v>1</v>
      </c>
      <c r="J15" s="347">
        <v>1</v>
      </c>
      <c r="K15" s="347">
        <v>1.57</v>
      </c>
      <c r="L15" s="381"/>
      <c r="M15" s="381"/>
    </row>
    <row r="16" spans="1:13" x14ac:dyDescent="0.2">
      <c r="A16" s="345" t="s">
        <v>415</v>
      </c>
      <c r="B16" s="349">
        <f>B15/4</f>
        <v>791.25</v>
      </c>
      <c r="C16" s="349">
        <f>C15/4</f>
        <v>8</v>
      </c>
      <c r="D16" s="349">
        <f>D15/4</f>
        <v>28.75</v>
      </c>
      <c r="E16" s="349">
        <f>E15/4</f>
        <v>54.25</v>
      </c>
      <c r="F16" s="38"/>
      <c r="G16" s="347" t="s">
        <v>59</v>
      </c>
      <c r="H16" s="347">
        <v>125</v>
      </c>
      <c r="I16" s="347">
        <v>1</v>
      </c>
      <c r="J16" s="347">
        <v>1</v>
      </c>
      <c r="K16" s="347">
        <v>0.55000000000000004</v>
      </c>
      <c r="L16" s="381"/>
      <c r="M16" s="381"/>
    </row>
    <row r="17" spans="1:22" x14ac:dyDescent="0.2">
      <c r="A17" s="354" t="s">
        <v>408</v>
      </c>
      <c r="B17" s="351">
        <f>B14+B16</f>
        <v>3513.25</v>
      </c>
      <c r="C17" s="351">
        <f>C14+C16</f>
        <v>2760</v>
      </c>
      <c r="D17" s="351">
        <f>D14+D16</f>
        <v>2873.75</v>
      </c>
      <c r="E17" s="351">
        <f>E14+E16</f>
        <v>2988.25</v>
      </c>
      <c r="F17" s="38"/>
      <c r="G17" s="347"/>
      <c r="H17" s="347"/>
      <c r="I17" s="347"/>
      <c r="J17" s="347"/>
      <c r="K17" s="347"/>
      <c r="L17" s="381"/>
      <c r="M17" s="381"/>
    </row>
    <row r="18" spans="1:22" x14ac:dyDescent="0.2">
      <c r="A18" s="345"/>
      <c r="B18" s="345"/>
      <c r="C18" s="345"/>
      <c r="D18" s="345"/>
      <c r="E18" s="345"/>
      <c r="F18" s="38"/>
      <c r="G18" s="347" t="s">
        <v>64</v>
      </c>
      <c r="H18" s="347">
        <v>1.8</v>
      </c>
      <c r="I18" s="347"/>
      <c r="J18" s="347">
        <v>0.02</v>
      </c>
      <c r="K18" s="347">
        <v>1.1000000000000001</v>
      </c>
      <c r="L18" s="381"/>
      <c r="M18" s="381"/>
    </row>
    <row r="19" spans="1:22" x14ac:dyDescent="0.2">
      <c r="A19" s="354" t="s">
        <v>416</v>
      </c>
      <c r="B19" s="355">
        <v>17511</v>
      </c>
      <c r="C19" s="355">
        <v>21964</v>
      </c>
      <c r="D19" s="355">
        <v>24161</v>
      </c>
      <c r="E19" s="355">
        <v>21445</v>
      </c>
      <c r="F19" s="38"/>
      <c r="G19" s="347" t="s">
        <v>65</v>
      </c>
      <c r="H19" s="347">
        <v>2.1</v>
      </c>
      <c r="I19" s="347"/>
      <c r="J19" s="347">
        <v>0.03</v>
      </c>
      <c r="K19" s="347">
        <v>0.82</v>
      </c>
      <c r="L19" s="381"/>
      <c r="M19" s="381"/>
    </row>
    <row r="20" spans="1:22" x14ac:dyDescent="0.2">
      <c r="A20" s="345"/>
      <c r="B20" s="346"/>
      <c r="C20" s="346"/>
      <c r="D20" s="346"/>
      <c r="E20" s="346"/>
      <c r="F20" s="38"/>
      <c r="G20" s="347" t="s">
        <v>66</v>
      </c>
      <c r="H20" s="347">
        <v>1.8</v>
      </c>
      <c r="I20" s="347"/>
      <c r="J20" s="347">
        <v>0.03</v>
      </c>
      <c r="K20" s="347">
        <v>0.82</v>
      </c>
      <c r="L20" s="381"/>
      <c r="M20" s="381"/>
    </row>
    <row r="21" spans="1:22" x14ac:dyDescent="0.2">
      <c r="A21" s="345" t="s">
        <v>417</v>
      </c>
      <c r="B21" s="346">
        <v>47500</v>
      </c>
      <c r="C21" s="356">
        <v>46400</v>
      </c>
      <c r="D21" s="346">
        <v>45800</v>
      </c>
      <c r="E21" s="346">
        <v>47500</v>
      </c>
      <c r="F21" s="38"/>
      <c r="G21" s="347" t="s">
        <v>67</v>
      </c>
      <c r="H21" s="347">
        <v>2.5</v>
      </c>
      <c r="I21" s="347"/>
      <c r="J21" s="347">
        <v>0.03</v>
      </c>
      <c r="K21" s="347">
        <v>0.83</v>
      </c>
      <c r="L21" s="381"/>
      <c r="M21" s="381"/>
    </row>
    <row r="22" spans="1:22" ht="25.5" x14ac:dyDescent="0.2">
      <c r="A22" s="357" t="s">
        <v>418</v>
      </c>
      <c r="B22" s="345">
        <v>1.5</v>
      </c>
      <c r="C22" s="345">
        <v>1.5</v>
      </c>
      <c r="D22" s="345">
        <v>1.5</v>
      </c>
      <c r="E22" s="345">
        <v>1.5</v>
      </c>
      <c r="F22" s="343"/>
      <c r="G22" s="347"/>
      <c r="H22" s="347"/>
      <c r="I22" s="347"/>
      <c r="J22" s="347"/>
      <c r="K22" s="347"/>
      <c r="L22" s="381"/>
      <c r="M22" s="381"/>
    </row>
    <row r="23" spans="1:22" x14ac:dyDescent="0.2">
      <c r="A23" s="345" t="s">
        <v>419</v>
      </c>
      <c r="B23" s="349">
        <f>B21*1000/B22</f>
        <v>31666666.666666668</v>
      </c>
      <c r="C23" s="349">
        <f>C21*1000/C22</f>
        <v>30933333.333333332</v>
      </c>
      <c r="D23" s="349">
        <f>D21*1000/D22</f>
        <v>30533333.333333332</v>
      </c>
      <c r="E23" s="349">
        <f>E21*1000/E22</f>
        <v>31666666.666666668</v>
      </c>
      <c r="F23" s="343"/>
      <c r="G23" s="347" t="s">
        <v>68</v>
      </c>
      <c r="H23" s="347">
        <v>60</v>
      </c>
      <c r="I23" s="347">
        <v>20</v>
      </c>
      <c r="J23" s="347">
        <v>0.22</v>
      </c>
      <c r="K23" s="347">
        <v>1.17</v>
      </c>
      <c r="L23" s="381"/>
      <c r="M23" s="381"/>
    </row>
    <row r="24" spans="1:22" x14ac:dyDescent="0.2">
      <c r="A24" s="345" t="s">
        <v>420</v>
      </c>
      <c r="B24" s="345">
        <v>6</v>
      </c>
      <c r="C24" s="345">
        <v>6</v>
      </c>
      <c r="D24" s="345">
        <v>6</v>
      </c>
      <c r="E24" s="345">
        <v>6</v>
      </c>
      <c r="F24" s="343"/>
      <c r="G24" s="358"/>
      <c r="H24" s="358"/>
      <c r="I24" s="358" t="s">
        <v>558</v>
      </c>
      <c r="J24" s="358"/>
      <c r="K24" s="358"/>
      <c r="L24" s="358"/>
      <c r="M24" s="358"/>
    </row>
    <row r="25" spans="1:22" x14ac:dyDescent="0.2">
      <c r="A25" s="342" t="s">
        <v>421</v>
      </c>
      <c r="B25" s="359">
        <f>B23/B24</f>
        <v>5277777.777777778</v>
      </c>
      <c r="C25" s="359">
        <f>C23/C24</f>
        <v>5155555.555555555</v>
      </c>
      <c r="D25" s="359">
        <f>D23/D24</f>
        <v>5088888.888888889</v>
      </c>
      <c r="E25" s="359">
        <f>E23/E24</f>
        <v>5277777.777777778</v>
      </c>
      <c r="F25" s="343"/>
      <c r="G25" s="360" t="s">
        <v>437</v>
      </c>
      <c r="H25" s="360" t="s">
        <v>439</v>
      </c>
      <c r="I25" s="361"/>
      <c r="J25" s="361"/>
    </row>
    <row r="26" spans="1:22" ht="25.5" x14ac:dyDescent="0.2">
      <c r="A26" s="357" t="s">
        <v>422</v>
      </c>
      <c r="B26" s="359">
        <f>B23/300</f>
        <v>105555.55555555556</v>
      </c>
      <c r="C26" s="359">
        <f>C23/300</f>
        <v>103111.11111111111</v>
      </c>
      <c r="D26" s="359">
        <f>D23/300</f>
        <v>101777.77777777777</v>
      </c>
      <c r="E26" s="359">
        <f>E23/300</f>
        <v>105555.55555555556</v>
      </c>
      <c r="F26" s="343"/>
      <c r="G26" s="343"/>
      <c r="H26" s="343"/>
    </row>
    <row r="27" spans="1:22" x14ac:dyDescent="0.2">
      <c r="A27" s="350" t="s">
        <v>423</v>
      </c>
      <c r="B27" s="362">
        <f>B25+B26</f>
        <v>5383333.333333334</v>
      </c>
      <c r="C27" s="362">
        <f>C25+C26</f>
        <v>5258666.666666666</v>
      </c>
      <c r="D27" s="362">
        <f>D25+D26</f>
        <v>5190666.666666667</v>
      </c>
      <c r="E27" s="362">
        <f>E25+E26</f>
        <v>5383333.333333334</v>
      </c>
      <c r="F27" s="343"/>
      <c r="G27" s="700" t="s">
        <v>467</v>
      </c>
      <c r="H27" s="701"/>
      <c r="I27" s="701"/>
      <c r="J27" s="701"/>
      <c r="K27" s="701"/>
      <c r="L27" s="701"/>
      <c r="M27" s="701"/>
      <c r="N27" s="701"/>
      <c r="O27" s="701"/>
      <c r="P27" s="701"/>
      <c r="Q27" s="701"/>
      <c r="R27" s="701"/>
      <c r="S27" s="701"/>
      <c r="T27" s="701"/>
      <c r="U27" s="701"/>
      <c r="V27" s="701"/>
    </row>
    <row r="28" spans="1:22" ht="48" customHeight="1" x14ac:dyDescent="0.2">
      <c r="A28" s="345"/>
      <c r="B28" s="345"/>
      <c r="C28" s="345"/>
      <c r="D28" s="345"/>
      <c r="E28" s="345"/>
      <c r="F28" s="343"/>
      <c r="G28" s="363" t="s">
        <v>28</v>
      </c>
      <c r="H28" s="364" t="s">
        <v>37</v>
      </c>
      <c r="I28" s="365" t="s">
        <v>38</v>
      </c>
      <c r="J28" s="365" t="s">
        <v>39</v>
      </c>
      <c r="K28" s="364" t="s">
        <v>40</v>
      </c>
      <c r="L28" s="364" t="s">
        <v>436</v>
      </c>
      <c r="M28" s="364" t="s">
        <v>68</v>
      </c>
      <c r="N28" s="382" t="s">
        <v>440</v>
      </c>
      <c r="O28" s="382" t="s">
        <v>441</v>
      </c>
      <c r="P28" s="382" t="s">
        <v>442</v>
      </c>
      <c r="Q28" s="382" t="s">
        <v>443</v>
      </c>
      <c r="R28" s="382" t="s">
        <v>445</v>
      </c>
      <c r="S28" s="382" t="s">
        <v>559</v>
      </c>
      <c r="T28" s="382" t="s">
        <v>466</v>
      </c>
      <c r="U28" s="382" t="s">
        <v>448</v>
      </c>
      <c r="V28" s="365" t="s">
        <v>447</v>
      </c>
    </row>
    <row r="29" spans="1:22" ht="23.25" customHeight="1" x14ac:dyDescent="0.2">
      <c r="A29" s="345" t="s">
        <v>424</v>
      </c>
      <c r="B29" s="346">
        <v>209.1</v>
      </c>
      <c r="C29" s="346">
        <v>209.1</v>
      </c>
      <c r="D29" s="346">
        <v>214.5</v>
      </c>
      <c r="E29" s="346">
        <v>225.5</v>
      </c>
      <c r="F29" s="38"/>
      <c r="G29" s="366">
        <v>2014</v>
      </c>
      <c r="H29" s="366">
        <v>7949</v>
      </c>
      <c r="I29" s="367">
        <v>26723</v>
      </c>
      <c r="J29" s="367">
        <v>3513</v>
      </c>
      <c r="K29" s="367">
        <v>17511</v>
      </c>
      <c r="L29" s="367">
        <v>873</v>
      </c>
      <c r="M29" s="367">
        <v>8000</v>
      </c>
      <c r="N29" s="376">
        <f>H29*H32</f>
        <v>365654</v>
      </c>
      <c r="O29" s="376">
        <f>I29*I32</f>
        <v>133615</v>
      </c>
      <c r="P29" s="376">
        <f>J29*J32</f>
        <v>17565</v>
      </c>
      <c r="Q29" s="376">
        <f>K29*K32</f>
        <v>17511</v>
      </c>
      <c r="R29" s="376">
        <f>L29*L32</f>
        <v>15714</v>
      </c>
      <c r="S29" s="376">
        <f t="shared" ref="S29" si="0">M29*M32</f>
        <v>160000</v>
      </c>
      <c r="T29" s="376">
        <f>SUM(N29:S29)</f>
        <v>710059</v>
      </c>
      <c r="U29" s="384">
        <f>T29/10^6</f>
        <v>0.710059</v>
      </c>
      <c r="V29" s="368">
        <f>U29*21</f>
        <v>14.911239</v>
      </c>
    </row>
    <row r="30" spans="1:22" ht="25.5" x14ac:dyDescent="0.2">
      <c r="A30" s="357" t="s">
        <v>425</v>
      </c>
      <c r="B30" s="349">
        <f>B29*1000000/300</f>
        <v>697000</v>
      </c>
      <c r="C30" s="349">
        <f>C29*1000000/300</f>
        <v>697000</v>
      </c>
      <c r="D30" s="349">
        <f>D29*1000000/300</f>
        <v>715000</v>
      </c>
      <c r="E30" s="349">
        <f>E29*1000000/300</f>
        <v>751666.66666666663</v>
      </c>
      <c r="F30" s="343"/>
      <c r="G30" s="369">
        <v>2015</v>
      </c>
      <c r="H30" s="366">
        <v>7911</v>
      </c>
      <c r="I30" s="367">
        <v>26835</v>
      </c>
      <c r="J30" s="367">
        <v>2760</v>
      </c>
      <c r="K30" s="367">
        <v>21964</v>
      </c>
      <c r="L30" s="367">
        <v>824</v>
      </c>
      <c r="M30" s="367">
        <v>8000</v>
      </c>
      <c r="N30" s="376">
        <f>H30*H32</f>
        <v>363906</v>
      </c>
      <c r="O30" s="376">
        <f>I30*I32</f>
        <v>134175</v>
      </c>
      <c r="P30" s="376">
        <f>J30*J32</f>
        <v>13800</v>
      </c>
      <c r="Q30" s="376">
        <f>K30*K32</f>
        <v>21964</v>
      </c>
      <c r="R30" s="376">
        <f>L30*L32</f>
        <v>14832</v>
      </c>
      <c r="S30" s="376">
        <f t="shared" ref="S30" si="1">M30*M32</f>
        <v>160000</v>
      </c>
      <c r="T30" s="376">
        <f>SUM(N30:S30)</f>
        <v>708677</v>
      </c>
      <c r="U30" s="384">
        <f>T30/10^6</f>
        <v>0.708677</v>
      </c>
      <c r="V30" s="368">
        <f>U30*21</f>
        <v>14.882217000000001</v>
      </c>
    </row>
    <row r="31" spans="1:22" ht="25.5" x14ac:dyDescent="0.2">
      <c r="A31" s="357" t="s">
        <v>426</v>
      </c>
      <c r="B31" s="349">
        <f>B30/300</f>
        <v>2323.3333333333335</v>
      </c>
      <c r="C31" s="349">
        <f>C30/300</f>
        <v>2323.3333333333335</v>
      </c>
      <c r="D31" s="349">
        <f>D30/300</f>
        <v>2383.3333333333335</v>
      </c>
      <c r="E31" s="349">
        <f>E30/300</f>
        <v>2505.5555555555552</v>
      </c>
      <c r="F31" s="370"/>
      <c r="G31" s="369">
        <v>2016</v>
      </c>
      <c r="H31" s="371">
        <v>6233</v>
      </c>
      <c r="I31" s="367">
        <v>26990</v>
      </c>
      <c r="J31" s="367">
        <v>2874</v>
      </c>
      <c r="K31" s="367">
        <v>24161</v>
      </c>
      <c r="L31" s="367">
        <v>855</v>
      </c>
      <c r="M31" s="367">
        <v>8000</v>
      </c>
      <c r="N31" s="376">
        <f>H31*H32</f>
        <v>286718</v>
      </c>
      <c r="O31" s="376">
        <f>I31*I32</f>
        <v>134950</v>
      </c>
      <c r="P31" s="376">
        <f>J31*J32</f>
        <v>14370</v>
      </c>
      <c r="Q31" s="376">
        <f>K31*K32</f>
        <v>24161</v>
      </c>
      <c r="R31" s="376">
        <f>L31*L32</f>
        <v>15390</v>
      </c>
      <c r="S31" s="376">
        <f t="shared" ref="S31" si="2">M31*M32</f>
        <v>160000</v>
      </c>
      <c r="T31" s="376">
        <f>SUM(N31:S31)</f>
        <v>635589</v>
      </c>
      <c r="U31" s="384">
        <f>T31/10^6</f>
        <v>0.63558899999999996</v>
      </c>
      <c r="V31" s="368">
        <f>U31*21</f>
        <v>13.347368999999999</v>
      </c>
    </row>
    <row r="32" spans="1:22" ht="25.5" x14ac:dyDescent="0.2">
      <c r="A32" s="342" t="s">
        <v>427</v>
      </c>
      <c r="B32" s="372">
        <f>B30+B31</f>
        <v>699323.33333333337</v>
      </c>
      <c r="C32" s="372">
        <f>C30+C31</f>
        <v>699323.33333333337</v>
      </c>
      <c r="D32" s="372">
        <f>D30+D31</f>
        <v>717383.33333333337</v>
      </c>
      <c r="E32" s="372">
        <f>E30+E31</f>
        <v>754172.22222222213</v>
      </c>
      <c r="F32" s="38"/>
      <c r="G32" s="379" t="s">
        <v>444</v>
      </c>
      <c r="H32" s="377">
        <v>46</v>
      </c>
      <c r="I32" s="378">
        <v>5</v>
      </c>
      <c r="J32" s="378">
        <v>5</v>
      </c>
      <c r="K32" s="378">
        <v>1</v>
      </c>
      <c r="L32" s="378">
        <v>18</v>
      </c>
      <c r="M32" s="378">
        <v>20</v>
      </c>
      <c r="N32" s="376"/>
      <c r="O32" s="376"/>
      <c r="P32" s="376"/>
      <c r="Q32" s="376"/>
      <c r="R32" s="376"/>
      <c r="S32" s="376"/>
      <c r="T32" s="376"/>
      <c r="U32" s="385"/>
      <c r="V32" s="368"/>
    </row>
    <row r="33" spans="1:22" x14ac:dyDescent="0.2">
      <c r="A33" s="345"/>
      <c r="B33" s="345"/>
      <c r="C33" s="345"/>
      <c r="D33" s="345"/>
      <c r="E33" s="345"/>
      <c r="F33" s="370"/>
      <c r="N33" s="404"/>
      <c r="O33" s="368"/>
      <c r="P33" s="368"/>
      <c r="Q33" s="368"/>
      <c r="R33" s="368"/>
      <c r="S33" s="368"/>
      <c r="T33" s="368"/>
      <c r="U33" s="368"/>
      <c r="V33" s="368"/>
    </row>
    <row r="34" spans="1:22" x14ac:dyDescent="0.2">
      <c r="A34" s="345" t="s">
        <v>428</v>
      </c>
      <c r="B34" s="373"/>
      <c r="C34" s="345"/>
      <c r="D34" s="345"/>
      <c r="E34" s="345"/>
      <c r="F34" s="38"/>
      <c r="G34" s="368"/>
      <c r="H34" s="364" t="s">
        <v>37</v>
      </c>
      <c r="I34" s="365" t="s">
        <v>38</v>
      </c>
      <c r="J34" s="365" t="s">
        <v>39</v>
      </c>
      <c r="K34" s="364" t="s">
        <v>40</v>
      </c>
      <c r="L34" s="364" t="s">
        <v>436</v>
      </c>
      <c r="M34" s="407" t="s">
        <v>453</v>
      </c>
      <c r="N34" s="407" t="s">
        <v>68</v>
      </c>
      <c r="O34" s="358"/>
    </row>
    <row r="35" spans="1:22" ht="63.75" x14ac:dyDescent="0.2">
      <c r="A35" s="345" t="s">
        <v>429</v>
      </c>
      <c r="B35" s="345"/>
      <c r="C35" s="345"/>
      <c r="D35" s="345"/>
      <c r="E35" s="345"/>
      <c r="F35" s="370"/>
      <c r="G35" s="393" t="s">
        <v>454</v>
      </c>
      <c r="H35" s="391">
        <v>1</v>
      </c>
      <c r="I35" s="392">
        <v>0.17</v>
      </c>
      <c r="J35" s="392">
        <v>0.15</v>
      </c>
      <c r="K35" s="392">
        <v>1</v>
      </c>
      <c r="L35" s="392">
        <v>1.64</v>
      </c>
      <c r="M35" s="406">
        <v>0.02</v>
      </c>
      <c r="N35" s="406">
        <v>0.22</v>
      </c>
    </row>
    <row r="36" spans="1:22" ht="38.25" x14ac:dyDescent="0.2">
      <c r="A36" s="345" t="s">
        <v>430</v>
      </c>
      <c r="B36" s="345"/>
      <c r="C36" s="345"/>
      <c r="D36" s="345"/>
      <c r="E36" s="345"/>
      <c r="F36" s="370"/>
      <c r="G36" s="410" t="s">
        <v>451</v>
      </c>
      <c r="H36" s="405">
        <v>2014</v>
      </c>
      <c r="I36" s="405">
        <v>2015</v>
      </c>
      <c r="J36" s="405">
        <v>2016</v>
      </c>
    </row>
    <row r="37" spans="1:22" x14ac:dyDescent="0.2">
      <c r="A37" s="345" t="s">
        <v>431</v>
      </c>
      <c r="B37" s="345"/>
      <c r="C37" s="345"/>
      <c r="D37" s="345"/>
      <c r="E37" s="345"/>
      <c r="F37" s="370"/>
      <c r="G37" s="395" t="s">
        <v>37</v>
      </c>
      <c r="H37" s="368">
        <f>H29*H35</f>
        <v>7949</v>
      </c>
      <c r="I37" s="368">
        <f>H30*H35</f>
        <v>7911</v>
      </c>
      <c r="J37" s="368">
        <f>H31*H35</f>
        <v>6233</v>
      </c>
    </row>
    <row r="38" spans="1:22" x14ac:dyDescent="0.2">
      <c r="A38" s="345" t="s">
        <v>432</v>
      </c>
      <c r="B38" s="345"/>
      <c r="C38" s="345"/>
      <c r="D38" s="345"/>
      <c r="E38" s="345"/>
      <c r="F38" s="370"/>
      <c r="G38" s="395" t="s">
        <v>38</v>
      </c>
      <c r="H38" s="368">
        <f>I29*I35</f>
        <v>4542.9100000000008</v>
      </c>
      <c r="I38" s="368">
        <f>I30*I35</f>
        <v>4561.9500000000007</v>
      </c>
      <c r="J38" s="368">
        <f>I31*I35</f>
        <v>4588.3</v>
      </c>
    </row>
    <row r="39" spans="1:22" x14ac:dyDescent="0.2">
      <c r="A39" s="345" t="s">
        <v>433</v>
      </c>
      <c r="B39" s="345"/>
      <c r="C39" s="345"/>
      <c r="D39" s="345"/>
      <c r="E39" s="345"/>
      <c r="F39" s="370"/>
      <c r="G39" s="395" t="s">
        <v>39</v>
      </c>
      <c r="H39" s="368">
        <f>J29*J35</f>
        <v>526.94999999999993</v>
      </c>
      <c r="I39" s="368">
        <f>J30*J35</f>
        <v>414</v>
      </c>
      <c r="J39" s="368">
        <f>J31*J35</f>
        <v>431.09999999999997</v>
      </c>
    </row>
    <row r="40" spans="1:22" x14ac:dyDescent="0.2">
      <c r="A40" s="342" t="s">
        <v>434</v>
      </c>
      <c r="B40" s="345">
        <v>20000</v>
      </c>
      <c r="C40" s="345">
        <v>20000</v>
      </c>
      <c r="D40" s="345">
        <v>20000</v>
      </c>
      <c r="E40" s="345">
        <v>20000</v>
      </c>
      <c r="F40" s="38"/>
      <c r="G40" s="395" t="s">
        <v>40</v>
      </c>
      <c r="H40" s="368">
        <f>K29*K35</f>
        <v>17511</v>
      </c>
      <c r="I40" s="368">
        <f>K30*K35</f>
        <v>21964</v>
      </c>
      <c r="J40" s="368">
        <f>K31*K35</f>
        <v>24161</v>
      </c>
    </row>
    <row r="41" spans="1:22" x14ac:dyDescent="0.2">
      <c r="A41" s="345"/>
      <c r="B41" s="345"/>
      <c r="C41" s="345"/>
      <c r="D41" s="345"/>
      <c r="E41" s="345"/>
      <c r="F41" s="370"/>
      <c r="G41" s="396" t="s">
        <v>436</v>
      </c>
      <c r="H41" s="394">
        <f>L29*L35</f>
        <v>1431.72</v>
      </c>
      <c r="I41" s="368">
        <f>L30*L35</f>
        <v>1351.36</v>
      </c>
      <c r="J41" s="368">
        <f>L31*L35</f>
        <v>1402.1999999999998</v>
      </c>
    </row>
    <row r="42" spans="1:22" x14ac:dyDescent="0.2">
      <c r="A42" s="354" t="s">
        <v>435</v>
      </c>
      <c r="B42" s="362">
        <f>B27+B32+B40</f>
        <v>6102656.666666667</v>
      </c>
      <c r="C42" s="362">
        <f>C27+C32+C40</f>
        <v>5977989.9999999991</v>
      </c>
      <c r="D42" s="362">
        <f>D27+D32+D40</f>
        <v>5928050</v>
      </c>
      <c r="E42" s="362">
        <f>E27+E32+E40</f>
        <v>6157505.555555556</v>
      </c>
      <c r="F42" s="38"/>
      <c r="G42" s="368" t="s">
        <v>453</v>
      </c>
      <c r="H42" s="408">
        <f>B42*M35</f>
        <v>122053.13333333335</v>
      </c>
      <c r="I42" s="408">
        <f>C42*M35</f>
        <v>119559.79999999999</v>
      </c>
      <c r="J42" s="409">
        <f>D42*M35</f>
        <v>118561</v>
      </c>
    </row>
    <row r="43" spans="1:22" x14ac:dyDescent="0.2">
      <c r="A43" s="345"/>
      <c r="B43" s="374"/>
      <c r="C43" s="374"/>
      <c r="D43" s="374"/>
      <c r="E43" s="374"/>
      <c r="F43" s="370"/>
      <c r="G43" s="344" t="s">
        <v>68</v>
      </c>
      <c r="H43" s="344">
        <f>M29*N35</f>
        <v>1760</v>
      </c>
      <c r="I43" s="344">
        <f>M30*N35</f>
        <v>1760</v>
      </c>
      <c r="J43" s="344">
        <f>M31*N35</f>
        <v>1760</v>
      </c>
    </row>
    <row r="44" spans="1:22" x14ac:dyDescent="0.2">
      <c r="A44" s="345" t="s">
        <v>436</v>
      </c>
      <c r="B44" s="375">
        <v>873</v>
      </c>
      <c r="C44" s="375">
        <v>824</v>
      </c>
      <c r="D44" s="375">
        <v>855</v>
      </c>
      <c r="E44" s="375">
        <v>855</v>
      </c>
      <c r="F44" s="370"/>
      <c r="G44" s="397" t="s">
        <v>27</v>
      </c>
      <c r="H44" s="398">
        <f>SUM(H37:H43)</f>
        <v>155774.71333333335</v>
      </c>
      <c r="I44" s="399">
        <f>SUM(I37:I43)</f>
        <v>157522.10999999999</v>
      </c>
      <c r="J44" s="399">
        <f>SUM(J37:J43)</f>
        <v>157136.6</v>
      </c>
    </row>
    <row r="45" spans="1:22" x14ac:dyDescent="0.2">
      <c r="A45" s="345"/>
      <c r="B45" s="345"/>
      <c r="C45" s="345"/>
      <c r="D45" s="345"/>
      <c r="E45" s="345"/>
      <c r="F45" s="370"/>
      <c r="G45" s="396" t="s">
        <v>446</v>
      </c>
      <c r="H45" s="400">
        <f>H44/10^6</f>
        <v>0.15577471333333334</v>
      </c>
      <c r="I45" s="399">
        <f>I44/10^6</f>
        <v>0.15752210999999999</v>
      </c>
      <c r="J45" s="399">
        <f>J44/10^6</f>
        <v>0.15713660000000002</v>
      </c>
    </row>
    <row r="46" spans="1:22" ht="38.25" x14ac:dyDescent="0.2">
      <c r="A46" s="345" t="s">
        <v>68</v>
      </c>
      <c r="B46" s="342">
        <v>8000</v>
      </c>
      <c r="C46" s="342">
        <v>8000</v>
      </c>
      <c r="D46" s="342">
        <v>8000</v>
      </c>
      <c r="E46" s="342">
        <v>8000</v>
      </c>
      <c r="F46" s="370"/>
      <c r="G46" s="401" t="s">
        <v>452</v>
      </c>
      <c r="H46" s="402">
        <f>H45*21</f>
        <v>3.2712689800000003</v>
      </c>
      <c r="I46" s="403">
        <f>I45*21</f>
        <v>3.30796431</v>
      </c>
      <c r="J46" s="403">
        <f>J45*21</f>
        <v>3.2998686000000004</v>
      </c>
    </row>
    <row r="48" spans="1:22" x14ac:dyDescent="0.2">
      <c r="G48" s="387" t="s">
        <v>82</v>
      </c>
      <c r="H48" s="388" t="s">
        <v>83</v>
      </c>
      <c r="I48" s="389">
        <v>1000000</v>
      </c>
      <c r="J48" s="388" t="s">
        <v>84</v>
      </c>
    </row>
    <row r="49" spans="7:10" x14ac:dyDescent="0.2">
      <c r="G49" s="390"/>
      <c r="H49" s="390"/>
      <c r="I49" s="390"/>
      <c r="J49" s="390"/>
    </row>
    <row r="50" spans="7:10" x14ac:dyDescent="0.2">
      <c r="G50" s="386" t="s">
        <v>449</v>
      </c>
      <c r="H50" s="368" t="s">
        <v>450</v>
      </c>
      <c r="I50" s="368"/>
      <c r="J50" s="368"/>
    </row>
  </sheetData>
  <mergeCells count="1">
    <mergeCell ref="G27:V2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Q21"/>
  <sheetViews>
    <sheetView workbookViewId="0">
      <selection activeCell="M20" sqref="M20"/>
    </sheetView>
  </sheetViews>
  <sheetFormatPr defaultRowHeight="15" x14ac:dyDescent="0.25"/>
  <cols>
    <col min="2" max="2" width="19.140625" customWidth="1"/>
    <col min="3" max="3" width="15.140625" customWidth="1"/>
    <col min="4" max="4" width="10.5703125" customWidth="1"/>
    <col min="5" max="5" width="12.85546875" customWidth="1"/>
    <col min="6" max="6" width="12.5703125" customWidth="1"/>
    <col min="7" max="7" width="13.5703125" customWidth="1"/>
    <col min="9" max="9" width="13.140625" customWidth="1"/>
    <col min="10" max="10" width="15.28515625" customWidth="1"/>
    <col min="11" max="11" width="14.28515625" customWidth="1"/>
    <col min="12" max="12" width="11.7109375" customWidth="1"/>
    <col min="13" max="13" width="9.140625" customWidth="1"/>
    <col min="14" max="14" width="13" customWidth="1"/>
    <col min="15" max="15" width="12.85546875" style="539" customWidth="1"/>
  </cols>
  <sheetData>
    <row r="2" spans="1:17" x14ac:dyDescent="0.25">
      <c r="B2" t="s">
        <v>457</v>
      </c>
    </row>
    <row r="4" spans="1:17" x14ac:dyDescent="0.25">
      <c r="B4" s="411" t="s">
        <v>458</v>
      </c>
      <c r="C4" s="411" t="s">
        <v>459</v>
      </c>
      <c r="D4" s="411" t="s">
        <v>460</v>
      </c>
      <c r="E4" s="411" t="s">
        <v>461</v>
      </c>
      <c r="F4" s="411" t="s">
        <v>462</v>
      </c>
      <c r="G4" s="411" t="s">
        <v>463</v>
      </c>
      <c r="I4" s="363" t="s">
        <v>28</v>
      </c>
      <c r="J4" s="364" t="s">
        <v>37</v>
      </c>
      <c r="K4" s="365" t="s">
        <v>38</v>
      </c>
      <c r="L4" s="365" t="s">
        <v>39</v>
      </c>
      <c r="M4" s="364" t="s">
        <v>40</v>
      </c>
      <c r="N4" s="364" t="s">
        <v>436</v>
      </c>
      <c r="O4" s="364" t="s">
        <v>68</v>
      </c>
    </row>
    <row r="5" spans="1:17" x14ac:dyDescent="0.25">
      <c r="B5" s="538">
        <v>0.63</v>
      </c>
      <c r="C5" s="538">
        <v>0.6</v>
      </c>
      <c r="D5" s="538">
        <v>0.82</v>
      </c>
      <c r="E5" s="538">
        <v>1.17</v>
      </c>
      <c r="F5" s="538">
        <v>1.47</v>
      </c>
      <c r="G5" s="538">
        <v>0.46</v>
      </c>
      <c r="I5" s="366">
        <v>2014</v>
      </c>
      <c r="J5" s="366">
        <v>7949</v>
      </c>
      <c r="K5" s="367">
        <v>26723</v>
      </c>
      <c r="L5" s="367">
        <v>3513</v>
      </c>
      <c r="M5" s="367">
        <v>17511</v>
      </c>
      <c r="N5" s="367">
        <v>873</v>
      </c>
      <c r="O5" s="542">
        <v>8000</v>
      </c>
    </row>
    <row r="6" spans="1:17" x14ac:dyDescent="0.25">
      <c r="I6" s="369">
        <v>2015</v>
      </c>
      <c r="J6" s="366">
        <v>7911</v>
      </c>
      <c r="K6" s="367">
        <v>26835</v>
      </c>
      <c r="L6" s="367">
        <v>2760</v>
      </c>
      <c r="M6" s="367">
        <v>21964</v>
      </c>
      <c r="N6" s="367">
        <v>824</v>
      </c>
      <c r="O6" s="542">
        <v>8000</v>
      </c>
    </row>
    <row r="7" spans="1:17" x14ac:dyDescent="0.25">
      <c r="B7" s="539" t="s">
        <v>560</v>
      </c>
      <c r="C7" s="539">
        <v>5.0000000000000001E-3</v>
      </c>
      <c r="I7" s="369">
        <v>2016</v>
      </c>
      <c r="J7" s="371">
        <v>6233</v>
      </c>
      <c r="K7" s="367">
        <v>26990</v>
      </c>
      <c r="L7" s="367">
        <v>2874</v>
      </c>
      <c r="M7" s="367">
        <v>24161</v>
      </c>
      <c r="N7" s="367">
        <v>855</v>
      </c>
      <c r="O7" s="542">
        <v>8000</v>
      </c>
    </row>
    <row r="8" spans="1:17" x14ac:dyDescent="0.25">
      <c r="B8" s="539" t="s">
        <v>561</v>
      </c>
      <c r="C8" s="539"/>
    </row>
    <row r="12" spans="1:17" x14ac:dyDescent="0.25">
      <c r="B12" s="46" t="s">
        <v>562</v>
      </c>
      <c r="I12" s="702" t="s">
        <v>468</v>
      </c>
      <c r="J12" s="702"/>
      <c r="K12" s="702"/>
      <c r="L12" s="702"/>
      <c r="Q12" t="s">
        <v>465</v>
      </c>
    </row>
    <row r="13" spans="1:17" x14ac:dyDescent="0.25">
      <c r="A13" s="412"/>
      <c r="B13" s="412" t="s">
        <v>37</v>
      </c>
      <c r="C13" s="412" t="s">
        <v>38</v>
      </c>
      <c r="D13" s="413" t="s">
        <v>39</v>
      </c>
      <c r="E13" s="414" t="s">
        <v>40</v>
      </c>
      <c r="F13" s="414" t="s">
        <v>436</v>
      </c>
      <c r="G13" s="414" t="s">
        <v>68</v>
      </c>
      <c r="I13" s="416"/>
      <c r="J13" s="416" t="s">
        <v>37</v>
      </c>
      <c r="K13" s="416" t="s">
        <v>38</v>
      </c>
      <c r="L13" s="417" t="s">
        <v>39</v>
      </c>
      <c r="M13" s="418" t="s">
        <v>40</v>
      </c>
      <c r="N13" s="418" t="s">
        <v>436</v>
      </c>
      <c r="O13" s="418" t="s">
        <v>68</v>
      </c>
      <c r="P13" s="419" t="s">
        <v>81</v>
      </c>
      <c r="Q13" s="419">
        <v>310</v>
      </c>
    </row>
    <row r="14" spans="1:17" x14ac:dyDescent="0.25">
      <c r="A14" s="415">
        <v>2014</v>
      </c>
      <c r="B14" s="540">
        <f>J5*$B$5*$C$7</f>
        <v>25.039349999999999</v>
      </c>
      <c r="C14" s="540">
        <f>K5*$E$5*$C$7</f>
        <v>156.32955000000001</v>
      </c>
      <c r="D14" s="541">
        <f>L5*$E$5*$C$7</f>
        <v>20.55105</v>
      </c>
      <c r="E14" s="541">
        <f>M5*$F$5*$C$7</f>
        <v>128.70585</v>
      </c>
      <c r="F14" s="541">
        <f>N5*$G$5*$C$7</f>
        <v>2.0079000000000002</v>
      </c>
      <c r="G14" s="37">
        <f>O5*$G$5*$C$7</f>
        <v>18.400000000000002</v>
      </c>
      <c r="I14" s="415">
        <v>2014</v>
      </c>
      <c r="J14" s="543">
        <f t="shared" ref="J14:O14" si="0">B14/$D$19</f>
        <v>2.5039349999999999E-5</v>
      </c>
      <c r="K14" s="415">
        <f t="shared" si="0"/>
        <v>1.5632955000000003E-4</v>
      </c>
      <c r="L14" s="544">
        <f t="shared" si="0"/>
        <v>2.055105E-5</v>
      </c>
      <c r="M14" s="376">
        <f t="shared" si="0"/>
        <v>1.2870585E-4</v>
      </c>
      <c r="N14" s="544">
        <f t="shared" si="0"/>
        <v>2.0079000000000003E-6</v>
      </c>
      <c r="O14" s="376">
        <f t="shared" si="0"/>
        <v>1.8400000000000003E-5</v>
      </c>
      <c r="P14" s="545">
        <f>SUM(J14:O14)</f>
        <v>3.5103370000000002E-4</v>
      </c>
      <c r="Q14" s="37">
        <f>P14*Q13</f>
        <v>0.108820447</v>
      </c>
    </row>
    <row r="15" spans="1:17" x14ac:dyDescent="0.25">
      <c r="A15" s="415">
        <v>2015</v>
      </c>
      <c r="B15" s="540">
        <f t="shared" ref="B15:B16" si="1">J6*$B$5*$C$7</f>
        <v>24.919650000000001</v>
      </c>
      <c r="C15" s="540">
        <f t="shared" ref="C15:C16" si="2">K6*$E$5*$C$7</f>
        <v>156.98474999999999</v>
      </c>
      <c r="D15" s="541">
        <f t="shared" ref="D15:D16" si="3">L6*$E$5*$C$7</f>
        <v>16.146000000000001</v>
      </c>
      <c r="E15" s="541">
        <f t="shared" ref="E15:E16" si="4">M6*$F$5*$C$7</f>
        <v>161.43539999999999</v>
      </c>
      <c r="F15" s="541">
        <f t="shared" ref="F15:F16" si="5">N6*$G$5*$C$7</f>
        <v>1.8952000000000002</v>
      </c>
      <c r="G15" s="37">
        <f>O6*$G$5*$C$7</f>
        <v>18.400000000000002</v>
      </c>
      <c r="I15" s="415">
        <v>2015</v>
      </c>
      <c r="J15" s="543">
        <f t="shared" ref="J15:J16" si="6">B15/$D$19</f>
        <v>2.4919650000000001E-5</v>
      </c>
      <c r="K15" s="415">
        <f t="shared" ref="K15:K16" si="7">C15/$D$19</f>
        <v>1.5698475E-4</v>
      </c>
      <c r="L15" s="544">
        <f t="shared" ref="L15:L16" si="8">D15/$D$19</f>
        <v>1.6146000000000001E-5</v>
      </c>
      <c r="M15" s="376">
        <f t="shared" ref="M15:M16" si="9">E15/$D$19</f>
        <v>1.6143539999999998E-4</v>
      </c>
      <c r="N15" s="544">
        <f t="shared" ref="N15:N16" si="10">F15/$D$19</f>
        <v>1.8952000000000003E-6</v>
      </c>
      <c r="O15" s="376">
        <f t="shared" ref="O15:O16" si="11">G15/$D$19</f>
        <v>1.8400000000000003E-5</v>
      </c>
      <c r="P15" s="545">
        <f>SUM(J15:O15)</f>
        <v>3.7978099999999999E-4</v>
      </c>
      <c r="Q15" s="37">
        <f>P15*Q13</f>
        <v>0.11773211</v>
      </c>
    </row>
    <row r="16" spans="1:17" x14ac:dyDescent="0.25">
      <c r="A16" s="415">
        <v>2016</v>
      </c>
      <c r="B16" s="540">
        <f t="shared" si="1"/>
        <v>19.633949999999999</v>
      </c>
      <c r="C16" s="540">
        <f t="shared" si="2"/>
        <v>157.89150000000001</v>
      </c>
      <c r="D16" s="541">
        <f t="shared" si="3"/>
        <v>16.812899999999999</v>
      </c>
      <c r="E16" s="541">
        <f t="shared" si="4"/>
        <v>177.58335</v>
      </c>
      <c r="F16" s="541">
        <f t="shared" si="5"/>
        <v>1.9665000000000001</v>
      </c>
      <c r="G16" s="37">
        <f>O7*$G$5*$C$7</f>
        <v>18.400000000000002</v>
      </c>
      <c r="I16" s="415">
        <v>2016</v>
      </c>
      <c r="J16" s="543">
        <f t="shared" si="6"/>
        <v>1.9633949999999999E-5</v>
      </c>
      <c r="K16" s="415">
        <f t="shared" si="7"/>
        <v>1.5789150000000002E-4</v>
      </c>
      <c r="L16" s="544">
        <f t="shared" si="8"/>
        <v>1.68129E-5</v>
      </c>
      <c r="M16" s="376">
        <f t="shared" si="9"/>
        <v>1.7758334999999999E-4</v>
      </c>
      <c r="N16" s="544">
        <f t="shared" si="10"/>
        <v>1.9665000000000001E-6</v>
      </c>
      <c r="O16" s="376">
        <f t="shared" si="11"/>
        <v>1.8400000000000003E-5</v>
      </c>
      <c r="P16" s="545">
        <f>SUM(J16:O16)</f>
        <v>3.9228820000000004E-4</v>
      </c>
      <c r="Q16" s="37">
        <f>P16*Q13</f>
        <v>0.12160934200000001</v>
      </c>
    </row>
    <row r="18" spans="2:5" x14ac:dyDescent="0.25">
      <c r="B18" t="s">
        <v>464</v>
      </c>
    </row>
    <row r="19" spans="2:5" x14ac:dyDescent="0.25">
      <c r="B19" s="387" t="s">
        <v>82</v>
      </c>
      <c r="C19" s="388" t="s">
        <v>83</v>
      </c>
      <c r="D19" s="389">
        <v>1000000</v>
      </c>
      <c r="E19" s="388" t="s">
        <v>84</v>
      </c>
    </row>
    <row r="20" spans="2:5" x14ac:dyDescent="0.25">
      <c r="B20" s="390"/>
      <c r="C20" s="390"/>
      <c r="D20" s="390"/>
      <c r="E20" s="390"/>
    </row>
    <row r="21" spans="2:5" x14ac:dyDescent="0.25">
      <c r="B21" s="386" t="s">
        <v>449</v>
      </c>
      <c r="C21" s="368" t="s">
        <v>450</v>
      </c>
      <c r="D21" s="368"/>
      <c r="E21" s="368"/>
    </row>
  </sheetData>
  <mergeCells count="1">
    <mergeCell ref="I12:L1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7D328-B6A2-4E61-BF9F-99D1B7C1A19D}">
  <dimension ref="A1:Q15"/>
  <sheetViews>
    <sheetView topLeftCell="A3" zoomScaleNormal="100" workbookViewId="0">
      <selection activeCell="I18" sqref="I18"/>
    </sheetView>
  </sheetViews>
  <sheetFormatPr defaultRowHeight="15" x14ac:dyDescent="0.25"/>
  <cols>
    <col min="3" max="3" width="17" customWidth="1"/>
    <col min="4" max="4" width="16.7109375" customWidth="1"/>
    <col min="5" max="5" width="18.140625" customWidth="1"/>
    <col min="6" max="6" width="14.5703125" customWidth="1"/>
    <col min="8" max="8" width="32.5703125" customWidth="1"/>
    <col min="10" max="10" width="12" customWidth="1"/>
    <col min="11" max="11" width="14.5703125" customWidth="1"/>
    <col min="12" max="12" width="14.42578125" customWidth="1"/>
    <col min="13" max="13" width="12.85546875" customWidth="1"/>
    <col min="14" max="14" width="13" customWidth="1"/>
    <col min="15" max="15" width="15.140625" customWidth="1"/>
    <col min="16" max="16" width="14.7109375" customWidth="1"/>
    <col min="17" max="17" width="15.5703125" customWidth="1"/>
  </cols>
  <sheetData>
    <row r="1" spans="1:17" ht="15.75" x14ac:dyDescent="0.25">
      <c r="A1" s="547"/>
      <c r="B1" s="562" t="s">
        <v>514</v>
      </c>
      <c r="C1" s="563"/>
      <c r="D1" s="563"/>
      <c r="E1" s="563"/>
      <c r="F1" s="564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</row>
    <row r="2" spans="1:17" ht="111.75" customHeight="1" x14ac:dyDescent="0.25">
      <c r="A2" s="547"/>
      <c r="B2" s="703" t="s">
        <v>512</v>
      </c>
      <c r="C2" s="703" t="s">
        <v>513</v>
      </c>
      <c r="D2" s="704" t="s">
        <v>516</v>
      </c>
      <c r="E2" s="704" t="s">
        <v>534</v>
      </c>
      <c r="F2" s="705" t="s">
        <v>535</v>
      </c>
      <c r="G2" s="547"/>
      <c r="H2" s="548" t="s">
        <v>563</v>
      </c>
      <c r="I2" s="549" t="s">
        <v>564</v>
      </c>
      <c r="J2" s="550"/>
      <c r="K2" s="551" t="s">
        <v>565</v>
      </c>
      <c r="L2" s="550" t="s">
        <v>566</v>
      </c>
      <c r="M2" s="550" t="s">
        <v>567</v>
      </c>
      <c r="N2" s="570" t="s">
        <v>568</v>
      </c>
      <c r="O2" s="570" t="s">
        <v>573</v>
      </c>
      <c r="P2" s="571" t="s">
        <v>566</v>
      </c>
      <c r="Q2" s="552" t="s">
        <v>569</v>
      </c>
    </row>
    <row r="3" spans="1:17" ht="76.5" customHeight="1" x14ac:dyDescent="0.25">
      <c r="A3" s="547"/>
      <c r="B3" s="703"/>
      <c r="C3" s="703"/>
      <c r="D3" s="703"/>
      <c r="E3" s="704"/>
      <c r="F3" s="705"/>
      <c r="G3" s="547"/>
      <c r="H3" s="553" t="s">
        <v>570</v>
      </c>
      <c r="I3" s="572">
        <v>0.01</v>
      </c>
      <c r="J3" s="555" t="s">
        <v>571</v>
      </c>
      <c r="K3" s="555">
        <f>44/28</f>
        <v>1.5714285714285714</v>
      </c>
      <c r="L3" s="555">
        <f>10^6</f>
        <v>1000000</v>
      </c>
      <c r="M3" s="554">
        <v>310</v>
      </c>
      <c r="N3" s="573">
        <v>0.2</v>
      </c>
      <c r="O3" s="556">
        <f>44/12</f>
        <v>3.6666666666666665</v>
      </c>
      <c r="P3" s="557">
        <f>10^6</f>
        <v>1000000</v>
      </c>
      <c r="Q3" s="552"/>
    </row>
    <row r="4" spans="1:17" x14ac:dyDescent="0.25">
      <c r="A4" s="547"/>
      <c r="B4" s="560">
        <v>2006</v>
      </c>
      <c r="C4" s="560">
        <v>79255</v>
      </c>
      <c r="D4" s="560">
        <v>95</v>
      </c>
      <c r="E4" s="565">
        <v>7529225</v>
      </c>
      <c r="F4" s="566">
        <f>E4/1000</f>
        <v>7529.2250000000004</v>
      </c>
      <c r="G4" s="547"/>
      <c r="H4" s="574"/>
      <c r="I4" s="560">
        <v>2006</v>
      </c>
      <c r="J4" s="561">
        <f>E4*$I3</f>
        <v>75292.25</v>
      </c>
      <c r="K4" s="561">
        <f>J4*$K$3</f>
        <v>118316.39285714286</v>
      </c>
      <c r="L4" s="561">
        <f>K4/$L$3</f>
        <v>0.11831639285714285</v>
      </c>
      <c r="M4" s="561">
        <f>L4*$M$3</f>
        <v>36.678081785714284</v>
      </c>
      <c r="N4" s="558">
        <f>E4*$N$3</f>
        <v>1505845</v>
      </c>
      <c r="O4" s="558">
        <f>N4*$O$3</f>
        <v>5521431.666666666</v>
      </c>
      <c r="P4" s="558">
        <f>O4/$P$3</f>
        <v>5.5214316666666656</v>
      </c>
      <c r="Q4" s="559">
        <f>M4+P4</f>
        <v>42.199513452380948</v>
      </c>
    </row>
    <row r="5" spans="1:17" x14ac:dyDescent="0.25">
      <c r="A5" s="547"/>
      <c r="B5" s="560">
        <v>2007</v>
      </c>
      <c r="C5" s="560">
        <v>76533</v>
      </c>
      <c r="D5" s="560">
        <v>95</v>
      </c>
      <c r="E5" s="565">
        <v>7270635</v>
      </c>
      <c r="F5" s="566">
        <f t="shared" ref="F5:F15" si="0">E5/1000</f>
        <v>7270.6350000000002</v>
      </c>
      <c r="G5" s="547"/>
      <c r="H5" s="574" t="s">
        <v>572</v>
      </c>
      <c r="I5" s="560">
        <v>2007</v>
      </c>
      <c r="J5" s="561">
        <f>E5*I3</f>
        <v>72706.350000000006</v>
      </c>
      <c r="K5" s="561">
        <f t="shared" ref="K5:K15" si="1">J5*$K$3</f>
        <v>114252.83571428573</v>
      </c>
      <c r="L5" s="561">
        <f t="shared" ref="L5:L15" si="2">K5/$L$3</f>
        <v>0.11425283571428572</v>
      </c>
      <c r="M5" s="561">
        <f t="shared" ref="M5:M15" si="3">L5*$M$3</f>
        <v>35.418379071428575</v>
      </c>
      <c r="N5" s="558">
        <f t="shared" ref="N5:N15" si="4">E5*$N$3</f>
        <v>1454127</v>
      </c>
      <c r="O5" s="558">
        <f t="shared" ref="O5:O15" si="5">N5*$O$3</f>
        <v>5331799</v>
      </c>
      <c r="P5" s="558">
        <f t="shared" ref="P5:P15" si="6">O5/$P$3</f>
        <v>5.3317990000000002</v>
      </c>
      <c r="Q5" s="559">
        <f t="shared" ref="Q5:Q15" si="7">M5+P5</f>
        <v>40.750178071428579</v>
      </c>
    </row>
    <row r="6" spans="1:17" x14ac:dyDescent="0.25">
      <c r="A6" s="547"/>
      <c r="B6" s="560">
        <v>2008</v>
      </c>
      <c r="C6" s="560">
        <v>72981</v>
      </c>
      <c r="D6" s="560">
        <v>93</v>
      </c>
      <c r="E6" s="565">
        <v>6807140</v>
      </c>
      <c r="F6" s="566">
        <f t="shared" si="0"/>
        <v>6807.14</v>
      </c>
      <c r="G6" s="547"/>
      <c r="H6" s="574"/>
      <c r="I6" s="560">
        <v>2008</v>
      </c>
      <c r="J6" s="561">
        <f>E6*I3</f>
        <v>68071.399999999994</v>
      </c>
      <c r="K6" s="561">
        <f t="shared" si="1"/>
        <v>106969.34285714285</v>
      </c>
      <c r="L6" s="561">
        <f t="shared" si="2"/>
        <v>0.10696934285714285</v>
      </c>
      <c r="M6" s="561">
        <f t="shared" si="3"/>
        <v>33.160496285714281</v>
      </c>
      <c r="N6" s="558">
        <f t="shared" si="4"/>
        <v>1361428</v>
      </c>
      <c r="O6" s="558">
        <f t="shared" si="5"/>
        <v>4991902.666666666</v>
      </c>
      <c r="P6" s="558">
        <f t="shared" si="6"/>
        <v>4.9919026666666664</v>
      </c>
      <c r="Q6" s="559">
        <f t="shared" si="7"/>
        <v>38.152398952380949</v>
      </c>
    </row>
    <row r="7" spans="1:17" x14ac:dyDescent="0.25">
      <c r="A7" s="547"/>
      <c r="B7" s="560">
        <v>2009</v>
      </c>
      <c r="C7" s="560">
        <v>74171</v>
      </c>
      <c r="D7" s="560">
        <v>89</v>
      </c>
      <c r="E7" s="565">
        <v>6616456</v>
      </c>
      <c r="F7" s="566">
        <f t="shared" si="0"/>
        <v>6616.4560000000001</v>
      </c>
      <c r="G7" s="547"/>
      <c r="H7" s="574"/>
      <c r="I7" s="560">
        <v>2009</v>
      </c>
      <c r="J7" s="561">
        <f>E7*I3</f>
        <v>66164.56</v>
      </c>
      <c r="K7" s="561">
        <f t="shared" si="1"/>
        <v>103972.87999999999</v>
      </c>
      <c r="L7" s="561">
        <f t="shared" si="2"/>
        <v>0.10397287999999999</v>
      </c>
      <c r="M7" s="561">
        <f t="shared" si="3"/>
        <v>32.231592799999994</v>
      </c>
      <c r="N7" s="558">
        <f t="shared" si="4"/>
        <v>1323291.2000000002</v>
      </c>
      <c r="O7" s="558">
        <f t="shared" si="5"/>
        <v>4852067.7333333334</v>
      </c>
      <c r="P7" s="558">
        <f t="shared" si="6"/>
        <v>4.8520677333333335</v>
      </c>
      <c r="Q7" s="559">
        <f t="shared" si="7"/>
        <v>37.08366053333333</v>
      </c>
    </row>
    <row r="8" spans="1:17" x14ac:dyDescent="0.25">
      <c r="A8" s="547"/>
      <c r="B8" s="560">
        <v>2010</v>
      </c>
      <c r="C8" s="560">
        <v>72927</v>
      </c>
      <c r="D8" s="560">
        <v>102</v>
      </c>
      <c r="E8" s="565">
        <v>7468310</v>
      </c>
      <c r="F8" s="566">
        <f t="shared" si="0"/>
        <v>7468.31</v>
      </c>
      <c r="G8" s="547"/>
      <c r="H8" s="574"/>
      <c r="I8" s="560">
        <v>2010</v>
      </c>
      <c r="J8" s="561">
        <f>E8*I3</f>
        <v>74683.100000000006</v>
      </c>
      <c r="K8" s="561">
        <f t="shared" si="1"/>
        <v>117359.15714285715</v>
      </c>
      <c r="L8" s="561">
        <f t="shared" si="2"/>
        <v>0.11735915714285715</v>
      </c>
      <c r="M8" s="561">
        <f t="shared" si="3"/>
        <v>36.381338714285718</v>
      </c>
      <c r="N8" s="558">
        <f t="shared" si="4"/>
        <v>1493662</v>
      </c>
      <c r="O8" s="558">
        <f t="shared" si="5"/>
        <v>5476760.666666666</v>
      </c>
      <c r="P8" s="558">
        <f t="shared" si="6"/>
        <v>5.4767606666666664</v>
      </c>
      <c r="Q8" s="559">
        <f t="shared" si="7"/>
        <v>41.858099380952382</v>
      </c>
    </row>
    <row r="9" spans="1:17" x14ac:dyDescent="0.25">
      <c r="A9" s="547"/>
      <c r="B9" s="560">
        <v>2011</v>
      </c>
      <c r="C9" s="560">
        <v>70531</v>
      </c>
      <c r="D9" s="560">
        <v>111</v>
      </c>
      <c r="E9" s="565">
        <v>7834140</v>
      </c>
      <c r="F9" s="566">
        <f t="shared" si="0"/>
        <v>7834.14</v>
      </c>
      <c r="G9" s="547"/>
      <c r="H9" s="574"/>
      <c r="I9" s="560">
        <v>2011</v>
      </c>
      <c r="J9" s="561">
        <f>E9*I3</f>
        <v>78341.400000000009</v>
      </c>
      <c r="K9" s="561">
        <f t="shared" si="1"/>
        <v>123107.9142857143</v>
      </c>
      <c r="L9" s="561">
        <f t="shared" si="2"/>
        <v>0.1231079142857143</v>
      </c>
      <c r="M9" s="561">
        <f t="shared" si="3"/>
        <v>38.16345342857143</v>
      </c>
      <c r="N9" s="558">
        <f t="shared" si="4"/>
        <v>1566828</v>
      </c>
      <c r="O9" s="558">
        <f t="shared" si="5"/>
        <v>5745036</v>
      </c>
      <c r="P9" s="558">
        <f t="shared" si="6"/>
        <v>5.7450359999999998</v>
      </c>
      <c r="Q9" s="559">
        <f t="shared" si="7"/>
        <v>43.908489428571428</v>
      </c>
    </row>
    <row r="10" spans="1:17" x14ac:dyDescent="0.25">
      <c r="A10" s="547"/>
      <c r="B10" s="560">
        <v>2012</v>
      </c>
      <c r="C10" s="560">
        <v>66765</v>
      </c>
      <c r="D10" s="560">
        <v>145</v>
      </c>
      <c r="E10" s="565">
        <v>9700004</v>
      </c>
      <c r="F10" s="566">
        <f t="shared" si="0"/>
        <v>9700.0040000000008</v>
      </c>
      <c r="G10" s="547"/>
      <c r="H10" s="574"/>
      <c r="I10" s="560">
        <v>2012</v>
      </c>
      <c r="J10" s="561">
        <f>E10*I3</f>
        <v>97000.040000000008</v>
      </c>
      <c r="K10" s="561">
        <f t="shared" si="1"/>
        <v>152428.6342857143</v>
      </c>
      <c r="L10" s="561">
        <f t="shared" si="2"/>
        <v>0.15242863428571429</v>
      </c>
      <c r="M10" s="561">
        <f t="shared" si="3"/>
        <v>47.252876628571428</v>
      </c>
      <c r="N10" s="558">
        <f t="shared" si="4"/>
        <v>1940000.8</v>
      </c>
      <c r="O10" s="558">
        <f t="shared" si="5"/>
        <v>7113336.2666666666</v>
      </c>
      <c r="P10" s="558">
        <f t="shared" si="6"/>
        <v>7.1133362666666669</v>
      </c>
      <c r="Q10" s="559">
        <f t="shared" si="7"/>
        <v>54.366212895238093</v>
      </c>
    </row>
    <row r="11" spans="1:17" x14ac:dyDescent="0.25">
      <c r="A11" s="547"/>
      <c r="B11" s="560">
        <v>2013</v>
      </c>
      <c r="C11" s="560">
        <v>65967</v>
      </c>
      <c r="D11" s="560">
        <v>151</v>
      </c>
      <c r="E11" s="565">
        <v>9967255</v>
      </c>
      <c r="F11" s="566">
        <f t="shared" si="0"/>
        <v>9967.2549999999992</v>
      </c>
      <c r="G11" s="547"/>
      <c r="H11" s="574"/>
      <c r="I11" s="560">
        <v>2013</v>
      </c>
      <c r="J11" s="561">
        <f>E11*I3</f>
        <v>99672.55</v>
      </c>
      <c r="K11" s="561">
        <f t="shared" si="1"/>
        <v>156628.29285714286</v>
      </c>
      <c r="L11" s="561">
        <f t="shared" si="2"/>
        <v>0.15662829285714286</v>
      </c>
      <c r="M11" s="561">
        <f t="shared" si="3"/>
        <v>48.55477078571429</v>
      </c>
      <c r="N11" s="558">
        <f t="shared" si="4"/>
        <v>1993451</v>
      </c>
      <c r="O11" s="558">
        <f t="shared" si="5"/>
        <v>7309320.333333333</v>
      </c>
      <c r="P11" s="558">
        <f t="shared" si="6"/>
        <v>7.309320333333333</v>
      </c>
      <c r="Q11" s="559">
        <f t="shared" si="7"/>
        <v>55.864091119047622</v>
      </c>
    </row>
    <row r="12" spans="1:17" x14ac:dyDescent="0.25">
      <c r="A12" s="547"/>
      <c r="B12" s="567">
        <v>2014</v>
      </c>
      <c r="C12" s="567">
        <v>59525</v>
      </c>
      <c r="D12" s="567">
        <v>127</v>
      </c>
      <c r="E12" s="568">
        <v>7559675</v>
      </c>
      <c r="F12" s="569">
        <f t="shared" si="0"/>
        <v>7559.6750000000002</v>
      </c>
      <c r="G12" s="547"/>
      <c r="H12" s="574"/>
      <c r="I12" s="580">
        <v>2014</v>
      </c>
      <c r="J12" s="581">
        <f>E12*I3</f>
        <v>75596.75</v>
      </c>
      <c r="K12" s="581">
        <f t="shared" si="1"/>
        <v>118794.89285714286</v>
      </c>
      <c r="L12" s="581">
        <f t="shared" si="2"/>
        <v>0.11879489285714286</v>
      </c>
      <c r="M12" s="581">
        <f t="shared" si="3"/>
        <v>36.826416785714287</v>
      </c>
      <c r="N12" s="582">
        <f t="shared" si="4"/>
        <v>1511935</v>
      </c>
      <c r="O12" s="582">
        <f t="shared" si="5"/>
        <v>5543761.666666666</v>
      </c>
      <c r="P12" s="582">
        <f t="shared" si="6"/>
        <v>5.5437616666666658</v>
      </c>
      <c r="Q12" s="583">
        <f t="shared" si="7"/>
        <v>42.370178452380955</v>
      </c>
    </row>
    <row r="13" spans="1:17" x14ac:dyDescent="0.25">
      <c r="A13" s="547"/>
      <c r="B13" s="567">
        <v>2015</v>
      </c>
      <c r="C13" s="567">
        <v>61038</v>
      </c>
      <c r="D13" s="567">
        <v>127</v>
      </c>
      <c r="E13" s="568">
        <v>7751826</v>
      </c>
      <c r="F13" s="569">
        <f t="shared" si="0"/>
        <v>7751.826</v>
      </c>
      <c r="G13" s="547"/>
      <c r="H13" s="574"/>
      <c r="I13" s="580">
        <v>2015</v>
      </c>
      <c r="J13" s="581">
        <f>E13*I3</f>
        <v>77518.259999999995</v>
      </c>
      <c r="K13" s="581">
        <f t="shared" si="1"/>
        <v>121814.40857142856</v>
      </c>
      <c r="L13" s="581">
        <f t="shared" si="2"/>
        <v>0.12181440857142856</v>
      </c>
      <c r="M13" s="581">
        <f t="shared" si="3"/>
        <v>37.762466657142852</v>
      </c>
      <c r="N13" s="582">
        <f t="shared" si="4"/>
        <v>1550365.2000000002</v>
      </c>
      <c r="O13" s="582">
        <f t="shared" si="5"/>
        <v>5684672.4000000004</v>
      </c>
      <c r="P13" s="582">
        <f t="shared" si="6"/>
        <v>5.6846724000000002</v>
      </c>
      <c r="Q13" s="583">
        <f t="shared" si="7"/>
        <v>43.447139057142849</v>
      </c>
    </row>
    <row r="14" spans="1:17" x14ac:dyDescent="0.25">
      <c r="A14" s="547"/>
      <c r="B14" s="567">
        <v>2016</v>
      </c>
      <c r="C14" s="567">
        <v>59864</v>
      </c>
      <c r="D14" s="567">
        <v>127</v>
      </c>
      <c r="E14" s="568">
        <v>7602728</v>
      </c>
      <c r="F14" s="569">
        <f t="shared" si="0"/>
        <v>7602.7280000000001</v>
      </c>
      <c r="G14" s="547"/>
      <c r="H14" s="574"/>
      <c r="I14" s="580">
        <v>2016</v>
      </c>
      <c r="J14" s="581">
        <f>E14*I3</f>
        <v>76027.28</v>
      </c>
      <c r="K14" s="581">
        <f>J14*$K$3</f>
        <v>119471.44</v>
      </c>
      <c r="L14" s="581">
        <f t="shared" si="2"/>
        <v>0.11947144</v>
      </c>
      <c r="M14" s="581">
        <f t="shared" si="3"/>
        <v>37.0361464</v>
      </c>
      <c r="N14" s="582">
        <f t="shared" si="4"/>
        <v>1520545.6</v>
      </c>
      <c r="O14" s="582">
        <f t="shared" si="5"/>
        <v>5575333.8666666672</v>
      </c>
      <c r="P14" s="582">
        <f t="shared" si="6"/>
        <v>5.575333866666667</v>
      </c>
      <c r="Q14" s="583">
        <f t="shared" si="7"/>
        <v>42.611480266666668</v>
      </c>
    </row>
    <row r="15" spans="1:17" x14ac:dyDescent="0.25">
      <c r="A15" s="547"/>
      <c r="B15" s="567">
        <v>2017</v>
      </c>
      <c r="C15" s="567">
        <v>58375</v>
      </c>
      <c r="D15" s="567">
        <v>127</v>
      </c>
      <c r="E15" s="568">
        <v>7413625</v>
      </c>
      <c r="F15" s="569">
        <f t="shared" si="0"/>
        <v>7413.625</v>
      </c>
      <c r="G15" s="547"/>
      <c r="H15" s="574"/>
      <c r="I15" s="584">
        <v>2017</v>
      </c>
      <c r="J15" s="585">
        <f>E15*I3</f>
        <v>74136.25</v>
      </c>
      <c r="K15" s="585">
        <f t="shared" si="1"/>
        <v>116499.82142857142</v>
      </c>
      <c r="L15" s="585">
        <f t="shared" si="2"/>
        <v>0.11649982142857142</v>
      </c>
      <c r="M15" s="585">
        <f t="shared" si="3"/>
        <v>36.114944642857139</v>
      </c>
      <c r="N15" s="586">
        <f t="shared" si="4"/>
        <v>1482725</v>
      </c>
      <c r="O15" s="586">
        <f t="shared" si="5"/>
        <v>5436658.333333333</v>
      </c>
      <c r="P15" s="586">
        <f t="shared" si="6"/>
        <v>5.4366583333333329</v>
      </c>
      <c r="Q15" s="587">
        <f t="shared" si="7"/>
        <v>41.551602976190473</v>
      </c>
    </row>
  </sheetData>
  <mergeCells count="5"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22964-C85C-4621-B339-D772E884DEB1}">
  <dimension ref="B4:G22"/>
  <sheetViews>
    <sheetView topLeftCell="A13" workbookViewId="0">
      <selection activeCell="B19" sqref="B19:D22"/>
    </sheetView>
  </sheetViews>
  <sheetFormatPr defaultRowHeight="15" x14ac:dyDescent="0.25"/>
  <cols>
    <col min="2" max="2" width="16.7109375" customWidth="1"/>
    <col min="3" max="3" width="18.28515625" customWidth="1"/>
    <col min="4" max="4" width="16.85546875" customWidth="1"/>
    <col min="5" max="5" width="17.140625" customWidth="1"/>
    <col min="6" max="6" width="13.28515625" customWidth="1"/>
    <col min="7" max="7" width="11.42578125" customWidth="1"/>
  </cols>
  <sheetData>
    <row r="4" spans="2:7" ht="66.75" customHeight="1" x14ac:dyDescent="0.25">
      <c r="B4" s="575" t="s">
        <v>28</v>
      </c>
      <c r="C4" s="575" t="s">
        <v>574</v>
      </c>
      <c r="D4" s="575" t="s">
        <v>575</v>
      </c>
      <c r="E4" s="576" t="s">
        <v>576</v>
      </c>
      <c r="F4" s="577" t="s">
        <v>577</v>
      </c>
      <c r="G4" s="575" t="s">
        <v>578</v>
      </c>
    </row>
    <row r="5" spans="2:7" x14ac:dyDescent="0.25">
      <c r="B5" s="578">
        <v>2014</v>
      </c>
      <c r="C5" s="588">
        <f>'CH4 emission by Ent. Ferm'!V29</f>
        <v>14.911239</v>
      </c>
      <c r="D5" s="546">
        <f>'CH4 emission by Ent. Ferm'!H46</f>
        <v>3.2712689800000003</v>
      </c>
      <c r="E5" s="591">
        <f>'N20 MMS'!Q14</f>
        <v>0.108820447</v>
      </c>
      <c r="F5" s="588">
        <f>'Urea Application'!Q12</f>
        <v>42.370178452380955</v>
      </c>
      <c r="G5" s="588">
        <f>SUM(C5:F5)</f>
        <v>60.661506879380951</v>
      </c>
    </row>
    <row r="6" spans="2:7" x14ac:dyDescent="0.25">
      <c r="B6" s="579">
        <v>2015</v>
      </c>
      <c r="C6" s="588">
        <f>'CH4 emission by Ent. Ferm'!V30</f>
        <v>14.882217000000001</v>
      </c>
      <c r="D6" s="546">
        <f>'CH4 emission by Ent. Ferm'!I46</f>
        <v>3.30796431</v>
      </c>
      <c r="E6" s="591">
        <f>'N20 MMS'!Q15</f>
        <v>0.11773211</v>
      </c>
      <c r="F6" s="588">
        <f>'Urea Application'!Q13</f>
        <v>43.447139057142849</v>
      </c>
      <c r="G6" s="588">
        <f>SUM(C6:F6)</f>
        <v>61.755052477142847</v>
      </c>
    </row>
    <row r="7" spans="2:7" x14ac:dyDescent="0.25">
      <c r="B7" s="579">
        <v>2016</v>
      </c>
      <c r="C7" s="588">
        <f>'CH4 emission by Ent. Ferm'!V31</f>
        <v>13.347368999999999</v>
      </c>
      <c r="D7" s="546">
        <f>'CH4 emission by Ent. Ferm'!J46</f>
        <v>3.2998686000000004</v>
      </c>
      <c r="E7" s="591">
        <f>'N20 MMS'!Q16</f>
        <v>0.12160934200000001</v>
      </c>
      <c r="F7" s="588">
        <f>'Urea Application'!Q14</f>
        <v>42.611480266666668</v>
      </c>
      <c r="G7" s="588">
        <f>SUM(C7:F7)</f>
        <v>59.380327208666671</v>
      </c>
    </row>
    <row r="13" spans="2:7" ht="60" x14ac:dyDescent="0.25">
      <c r="B13" s="575" t="s">
        <v>28</v>
      </c>
      <c r="C13" s="589" t="s">
        <v>579</v>
      </c>
      <c r="D13" s="594" t="s">
        <v>580</v>
      </c>
    </row>
    <row r="14" spans="2:7" x14ac:dyDescent="0.25">
      <c r="B14" s="592">
        <v>2014</v>
      </c>
      <c r="C14" s="593">
        <v>130.34</v>
      </c>
      <c r="D14" s="37">
        <f>(C14-C16)/C14*100</f>
        <v>1.930336044192128</v>
      </c>
    </row>
    <row r="15" spans="2:7" x14ac:dyDescent="0.25">
      <c r="B15" s="579">
        <v>2015</v>
      </c>
      <c r="C15" s="590">
        <v>128.79</v>
      </c>
    </row>
    <row r="16" spans="2:7" x14ac:dyDescent="0.25">
      <c r="B16" s="579">
        <v>2016</v>
      </c>
      <c r="C16" s="590">
        <v>127.82399999999998</v>
      </c>
    </row>
    <row r="19" spans="2:7" ht="60" x14ac:dyDescent="0.25">
      <c r="B19" s="575" t="s">
        <v>28</v>
      </c>
      <c r="C19" s="534" t="s">
        <v>582</v>
      </c>
      <c r="D19" s="534" t="s">
        <v>581</v>
      </c>
      <c r="E19" s="34"/>
      <c r="G19" s="34"/>
    </row>
    <row r="20" spans="2:7" x14ac:dyDescent="0.25">
      <c r="B20" s="578">
        <v>2014</v>
      </c>
      <c r="C20" s="37">
        <v>52.28</v>
      </c>
      <c r="D20" s="37">
        <v>17.399999999999999</v>
      </c>
      <c r="E20" s="34"/>
    </row>
    <row r="21" spans="2:7" x14ac:dyDescent="0.25">
      <c r="B21" s="579">
        <v>2015</v>
      </c>
      <c r="C21" s="37">
        <v>49.65</v>
      </c>
      <c r="D21" s="37">
        <v>16.55</v>
      </c>
      <c r="G21" s="34"/>
    </row>
    <row r="22" spans="2:7" x14ac:dyDescent="0.25">
      <c r="B22" s="579">
        <v>2016</v>
      </c>
      <c r="C22" s="37">
        <v>51.33</v>
      </c>
      <c r="D22" s="37">
        <v>17.11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5"/>
  <sheetViews>
    <sheetView workbookViewId="0">
      <selection activeCell="D12" sqref="D12"/>
    </sheetView>
  </sheetViews>
  <sheetFormatPr defaultRowHeight="15" x14ac:dyDescent="0.25"/>
  <cols>
    <col min="1" max="1" width="17.42578125" bestFit="1" customWidth="1"/>
    <col min="2" max="2" width="13.42578125" bestFit="1" customWidth="1"/>
    <col min="3" max="3" width="12.42578125" bestFit="1" customWidth="1"/>
    <col min="4" max="4" width="21.42578125" bestFit="1" customWidth="1"/>
    <col min="6" max="6" width="16.85546875" bestFit="1" customWidth="1"/>
    <col min="7" max="7" width="17.5703125" bestFit="1" customWidth="1"/>
    <col min="8" max="8" width="16.85546875" bestFit="1" customWidth="1"/>
    <col min="9" max="9" width="20.42578125" bestFit="1" customWidth="1"/>
  </cols>
  <sheetData>
    <row r="1" spans="1:10" ht="30" x14ac:dyDescent="0.25">
      <c r="A1" s="40" t="s">
        <v>42</v>
      </c>
      <c r="B1" s="40" t="s">
        <v>43</v>
      </c>
      <c r="C1" s="706" t="s">
        <v>44</v>
      </c>
      <c r="D1" s="706"/>
      <c r="E1" s="706"/>
      <c r="F1" s="706"/>
      <c r="G1" s="706"/>
      <c r="H1" s="706"/>
      <c r="I1" s="706"/>
      <c r="J1" s="35"/>
    </row>
    <row r="2" spans="1:10" x14ac:dyDescent="0.25">
      <c r="A2" s="37"/>
      <c r="B2" s="37"/>
      <c r="C2" s="37" t="s">
        <v>45</v>
      </c>
      <c r="D2" s="37" t="s">
        <v>46</v>
      </c>
      <c r="E2" s="37" t="s">
        <v>47</v>
      </c>
      <c r="F2" s="37" t="s">
        <v>48</v>
      </c>
      <c r="G2" s="37" t="s">
        <v>49</v>
      </c>
      <c r="H2" s="37" t="s">
        <v>50</v>
      </c>
      <c r="I2" s="37" t="s">
        <v>51</v>
      </c>
      <c r="J2" s="35"/>
    </row>
    <row r="3" spans="1:10" x14ac:dyDescent="0.25">
      <c r="A3" s="41">
        <v>22</v>
      </c>
      <c r="B3" s="42" t="s">
        <v>52</v>
      </c>
      <c r="C3" s="37">
        <v>5.0000000000000001E-3</v>
      </c>
      <c r="D3" s="37"/>
      <c r="E3" s="37"/>
      <c r="F3" s="37"/>
      <c r="G3" s="37"/>
      <c r="H3" s="37"/>
      <c r="I3" s="37"/>
      <c r="J3" s="35"/>
    </row>
    <row r="4" spans="1:10" x14ac:dyDescent="0.25">
      <c r="A4" s="41"/>
      <c r="B4" s="42" t="s">
        <v>53</v>
      </c>
      <c r="C4" s="37">
        <v>5.0000000000000001E-3</v>
      </c>
      <c r="D4" s="37"/>
      <c r="E4" s="37"/>
      <c r="F4" s="37"/>
      <c r="G4" s="37"/>
      <c r="H4" s="37"/>
      <c r="I4" s="37"/>
      <c r="J4" s="35"/>
    </row>
    <row r="5" spans="1:10" x14ac:dyDescent="0.25">
      <c r="A5" s="41"/>
      <c r="B5" s="42" t="s">
        <v>54</v>
      </c>
      <c r="C5" s="37">
        <v>5.0000000000000001E-3</v>
      </c>
      <c r="D5" s="37"/>
      <c r="E5" s="37"/>
      <c r="F5" s="37"/>
      <c r="G5" s="37"/>
      <c r="H5" s="37"/>
      <c r="I5" s="37"/>
      <c r="J5" s="35"/>
    </row>
    <row r="6" spans="1:10" x14ac:dyDescent="0.25">
      <c r="A6" s="41"/>
      <c r="B6" s="42" t="s">
        <v>55</v>
      </c>
      <c r="C6" s="37">
        <v>5.0000000000000001E-3</v>
      </c>
      <c r="D6" s="37"/>
      <c r="E6" s="37"/>
      <c r="F6" s="37"/>
      <c r="G6" s="37"/>
      <c r="H6" s="37"/>
      <c r="I6" s="37"/>
      <c r="J6" s="35"/>
    </row>
    <row r="7" spans="1:10" x14ac:dyDescent="0.25">
      <c r="A7" s="41"/>
      <c r="B7" s="42" t="s">
        <v>56</v>
      </c>
      <c r="C7" s="37">
        <v>5.0000000000000001E-3</v>
      </c>
      <c r="D7" s="37"/>
      <c r="E7" s="37"/>
      <c r="F7" s="37"/>
      <c r="G7" s="37"/>
      <c r="H7" s="37"/>
      <c r="I7" s="37"/>
      <c r="J7" s="35"/>
    </row>
    <row r="8" spans="1:10" x14ac:dyDescent="0.25">
      <c r="A8" s="41"/>
      <c r="B8" s="42" t="s">
        <v>57</v>
      </c>
      <c r="C8" s="37">
        <v>5.0000000000000001E-3</v>
      </c>
      <c r="D8" s="37"/>
      <c r="E8" s="37"/>
      <c r="F8" s="37"/>
      <c r="G8" s="37"/>
      <c r="H8" s="37"/>
      <c r="I8" s="37"/>
      <c r="J8" s="35"/>
    </row>
    <row r="9" spans="1:10" x14ac:dyDescent="0.25">
      <c r="A9" s="41"/>
      <c r="B9" s="42" t="s">
        <v>58</v>
      </c>
      <c r="C9" s="37">
        <v>5.0000000000000001E-3</v>
      </c>
      <c r="D9" s="37"/>
      <c r="E9" s="37"/>
      <c r="F9" s="37"/>
      <c r="G9" s="37"/>
      <c r="H9" s="37"/>
      <c r="I9" s="37"/>
      <c r="J9" s="35"/>
    </row>
    <row r="10" spans="1:10" x14ac:dyDescent="0.25">
      <c r="A10" s="41"/>
      <c r="B10" s="42" t="s">
        <v>59</v>
      </c>
      <c r="C10" s="37">
        <v>5.0000000000000001E-3</v>
      </c>
      <c r="D10" s="37"/>
      <c r="E10" s="37"/>
      <c r="F10" s="37"/>
      <c r="G10" s="37"/>
      <c r="H10" s="37"/>
      <c r="I10" s="37"/>
      <c r="J10" s="35"/>
    </row>
    <row r="11" spans="1:10" x14ac:dyDescent="0.25">
      <c r="A11" s="43">
        <v>24</v>
      </c>
      <c r="B11" s="44" t="s">
        <v>52</v>
      </c>
      <c r="C11" s="37">
        <v>5.0000000000000001E-3</v>
      </c>
      <c r="D11" s="37"/>
      <c r="E11" s="37"/>
      <c r="F11" s="37"/>
      <c r="G11" s="37"/>
      <c r="H11" s="37"/>
      <c r="I11" s="37"/>
      <c r="J11" s="35"/>
    </row>
    <row r="12" spans="1:10" x14ac:dyDescent="0.25">
      <c r="A12" s="43"/>
      <c r="B12" s="44" t="s">
        <v>53</v>
      </c>
      <c r="C12" s="37">
        <v>5.0000000000000001E-3</v>
      </c>
      <c r="D12" s="37"/>
      <c r="E12" s="37"/>
      <c r="F12" s="37"/>
      <c r="G12" s="37"/>
      <c r="H12" s="37"/>
      <c r="I12" s="37"/>
      <c r="J12" s="35"/>
    </row>
    <row r="13" spans="1:10" x14ac:dyDescent="0.25">
      <c r="A13" s="43"/>
      <c r="B13" s="44" t="s">
        <v>54</v>
      </c>
      <c r="C13" s="37">
        <v>5.0000000000000001E-3</v>
      </c>
      <c r="D13" s="37"/>
      <c r="E13" s="37"/>
      <c r="F13" s="37"/>
      <c r="G13" s="37"/>
      <c r="H13" s="37"/>
      <c r="I13" s="37"/>
      <c r="J13" s="35"/>
    </row>
    <row r="14" spans="1:10" x14ac:dyDescent="0.25">
      <c r="A14" s="43"/>
      <c r="B14" s="44" t="s">
        <v>55</v>
      </c>
      <c r="C14" s="37">
        <v>5.0000000000000001E-3</v>
      </c>
      <c r="D14" s="37"/>
      <c r="E14" s="37"/>
      <c r="F14" s="37"/>
      <c r="G14" s="37"/>
      <c r="H14" s="37"/>
      <c r="I14" s="37"/>
      <c r="J14" s="35"/>
    </row>
    <row r="15" spans="1:10" x14ac:dyDescent="0.25">
      <c r="A15" s="43"/>
      <c r="B15" s="44" t="s">
        <v>56</v>
      </c>
      <c r="C15" s="37">
        <v>5.0000000000000001E-3</v>
      </c>
      <c r="D15" s="37"/>
      <c r="E15" s="37"/>
      <c r="F15" s="37">
        <v>0</v>
      </c>
      <c r="G15" s="37">
        <v>0.01</v>
      </c>
      <c r="H15" s="37"/>
      <c r="I15" s="37"/>
      <c r="J15" s="35"/>
    </row>
    <row r="16" spans="1:10" x14ac:dyDescent="0.25">
      <c r="A16" s="43"/>
      <c r="B16" s="44" t="s">
        <v>57</v>
      </c>
      <c r="C16" s="37">
        <v>5.0000000000000001E-3</v>
      </c>
      <c r="D16" s="37"/>
      <c r="E16" s="37"/>
      <c r="F16" s="37">
        <v>0</v>
      </c>
      <c r="G16" s="37">
        <v>0.01</v>
      </c>
      <c r="H16" s="37"/>
      <c r="I16" s="37"/>
      <c r="J16" s="35"/>
    </row>
    <row r="17" spans="1:10" x14ac:dyDescent="0.25">
      <c r="A17" s="43"/>
      <c r="B17" s="44" t="s">
        <v>58</v>
      </c>
      <c r="C17" s="37">
        <v>5.0000000000000001E-3</v>
      </c>
      <c r="D17" s="37"/>
      <c r="E17" s="37"/>
      <c r="F17" s="37">
        <v>0</v>
      </c>
      <c r="G17" s="37">
        <v>0.01</v>
      </c>
      <c r="H17" s="37"/>
      <c r="I17" s="37"/>
      <c r="J17" s="35"/>
    </row>
    <row r="18" spans="1:10" x14ac:dyDescent="0.25">
      <c r="A18" s="43"/>
      <c r="B18" s="44" t="s">
        <v>59</v>
      </c>
      <c r="C18" s="37">
        <v>5.0000000000000001E-3</v>
      </c>
      <c r="D18" s="37"/>
      <c r="E18" s="37"/>
      <c r="F18" s="37">
        <v>0</v>
      </c>
      <c r="G18" s="37">
        <v>0.01</v>
      </c>
      <c r="H18" s="37"/>
      <c r="I18" s="37"/>
      <c r="J18" s="35"/>
    </row>
    <row r="19" spans="1:10" x14ac:dyDescent="0.25">
      <c r="A19" s="45">
        <v>25</v>
      </c>
      <c r="B19" s="46" t="s">
        <v>52</v>
      </c>
      <c r="C19" s="37">
        <v>5.0000000000000001E-3</v>
      </c>
      <c r="D19" s="37"/>
      <c r="E19" s="37"/>
      <c r="F19" s="37"/>
      <c r="G19" s="37"/>
      <c r="H19" s="37"/>
      <c r="I19" s="37"/>
      <c r="J19" s="35"/>
    </row>
    <row r="20" spans="1:10" x14ac:dyDescent="0.25">
      <c r="A20" s="45"/>
      <c r="B20" s="46" t="s">
        <v>53</v>
      </c>
      <c r="C20" s="37">
        <v>5.0000000000000001E-3</v>
      </c>
      <c r="D20" s="37"/>
      <c r="E20" s="37"/>
      <c r="F20" s="37"/>
      <c r="G20" s="37"/>
      <c r="H20" s="37"/>
      <c r="I20" s="37"/>
      <c r="J20" s="35"/>
    </row>
    <row r="21" spans="1:10" x14ac:dyDescent="0.25">
      <c r="A21" s="45"/>
      <c r="B21" s="46" t="s">
        <v>54</v>
      </c>
      <c r="C21" s="37">
        <v>5.0000000000000001E-3</v>
      </c>
      <c r="D21" s="37"/>
      <c r="E21" s="37"/>
      <c r="F21" s="37"/>
      <c r="G21" s="37"/>
      <c r="H21" s="37"/>
      <c r="I21" s="37"/>
      <c r="J21" s="35"/>
    </row>
    <row r="22" spans="1:10" x14ac:dyDescent="0.25">
      <c r="A22" s="45"/>
      <c r="B22" s="46" t="s">
        <v>55</v>
      </c>
      <c r="C22" s="37">
        <v>5.0000000000000001E-3</v>
      </c>
      <c r="D22" s="37"/>
      <c r="E22" s="37"/>
      <c r="F22" s="37"/>
      <c r="G22" s="37"/>
      <c r="H22" s="37"/>
      <c r="I22" s="37"/>
      <c r="J22" s="35"/>
    </row>
    <row r="23" spans="1:10" x14ac:dyDescent="0.25">
      <c r="A23" s="45"/>
      <c r="B23" s="46" t="s">
        <v>60</v>
      </c>
      <c r="C23" s="37">
        <v>5.0000000000000001E-3</v>
      </c>
      <c r="D23" s="37"/>
      <c r="E23" s="37">
        <v>0.02</v>
      </c>
      <c r="F23" s="37"/>
      <c r="G23" s="37"/>
      <c r="H23" s="37"/>
      <c r="I23" s="37"/>
      <c r="J23" s="35"/>
    </row>
    <row r="24" spans="1:10" x14ac:dyDescent="0.25">
      <c r="A24" s="45"/>
      <c r="B24" s="46" t="s">
        <v>56</v>
      </c>
      <c r="C24" s="37">
        <v>5.0000000000000001E-3</v>
      </c>
      <c r="D24" s="37"/>
      <c r="E24" s="37"/>
      <c r="F24" s="37">
        <v>0</v>
      </c>
      <c r="G24" s="37">
        <v>0.01</v>
      </c>
      <c r="H24" s="37"/>
      <c r="I24" s="37"/>
      <c r="J24" s="35"/>
    </row>
    <row r="25" spans="1:10" x14ac:dyDescent="0.25">
      <c r="A25" s="45"/>
      <c r="B25" s="46" t="s">
        <v>57</v>
      </c>
      <c r="C25" s="37">
        <v>5.0000000000000001E-3</v>
      </c>
      <c r="D25" s="37"/>
      <c r="E25" s="37"/>
      <c r="F25" s="37">
        <v>0</v>
      </c>
      <c r="G25" s="37">
        <v>0.01</v>
      </c>
      <c r="H25" s="37"/>
      <c r="I25" s="37"/>
      <c r="J25" s="35"/>
    </row>
    <row r="26" spans="1:10" x14ac:dyDescent="0.25">
      <c r="A26" s="45"/>
      <c r="B26" s="46" t="s">
        <v>58</v>
      </c>
      <c r="C26" s="37">
        <v>5.0000000000000001E-3</v>
      </c>
      <c r="D26" s="37"/>
      <c r="E26" s="37"/>
      <c r="F26" s="37">
        <v>0</v>
      </c>
      <c r="G26" s="37">
        <v>0.01</v>
      </c>
      <c r="H26" s="37"/>
      <c r="I26" s="37"/>
      <c r="J26" s="35"/>
    </row>
    <row r="27" spans="1:10" x14ac:dyDescent="0.25">
      <c r="A27" s="45"/>
      <c r="B27" s="46" t="s">
        <v>59</v>
      </c>
      <c r="C27" s="37">
        <v>5.0000000000000001E-3</v>
      </c>
      <c r="D27" s="37"/>
      <c r="E27" s="37"/>
      <c r="F27" s="37">
        <v>0</v>
      </c>
      <c r="G27" s="37">
        <v>0.01</v>
      </c>
      <c r="H27" s="37"/>
      <c r="I27" s="37"/>
      <c r="J27" s="35"/>
    </row>
    <row r="28" spans="1:10" x14ac:dyDescent="0.25">
      <c r="A28" s="47" t="s">
        <v>61</v>
      </c>
      <c r="B28" s="48" t="s">
        <v>39</v>
      </c>
      <c r="C28" s="37">
        <v>5.0000000000000001E-3</v>
      </c>
      <c r="D28" s="37"/>
      <c r="E28" s="37">
        <v>0.02</v>
      </c>
      <c r="F28" s="37"/>
      <c r="G28" s="37"/>
      <c r="H28" s="37"/>
      <c r="I28" s="37"/>
      <c r="J28" s="35"/>
    </row>
    <row r="29" spans="1:10" x14ac:dyDescent="0.25">
      <c r="A29" s="48"/>
      <c r="B29" s="48" t="s">
        <v>62</v>
      </c>
      <c r="C29" s="37">
        <v>5.0000000000000001E-3</v>
      </c>
      <c r="D29" s="37"/>
      <c r="E29" s="37">
        <v>0.02</v>
      </c>
      <c r="F29" s="37"/>
      <c r="G29" s="37"/>
      <c r="H29" s="37"/>
      <c r="I29" s="37"/>
      <c r="J29" s="35"/>
    </row>
    <row r="30" spans="1:10" x14ac:dyDescent="0.25">
      <c r="A30" s="48"/>
      <c r="B30" s="48" t="s">
        <v>63</v>
      </c>
      <c r="C30" s="37"/>
      <c r="D30" s="37"/>
      <c r="E30" s="37"/>
      <c r="F30" s="37"/>
      <c r="G30" s="37"/>
      <c r="H30" s="37"/>
      <c r="I30" s="37"/>
      <c r="J30" s="35"/>
    </row>
    <row r="31" spans="1:10" x14ac:dyDescent="0.25">
      <c r="A31" s="48"/>
      <c r="B31" s="48" t="s">
        <v>64</v>
      </c>
      <c r="C31" s="37"/>
      <c r="D31" s="37"/>
      <c r="E31" s="37"/>
      <c r="F31" s="37"/>
      <c r="G31" s="37"/>
      <c r="H31" s="37">
        <v>0.01</v>
      </c>
      <c r="I31" s="37">
        <v>0.01</v>
      </c>
      <c r="J31" s="35"/>
    </row>
    <row r="32" spans="1:10" x14ac:dyDescent="0.25">
      <c r="A32" s="48"/>
      <c r="B32" s="48" t="s">
        <v>65</v>
      </c>
      <c r="C32" s="37"/>
      <c r="D32" s="37"/>
      <c r="E32" s="37"/>
      <c r="F32" s="37"/>
      <c r="G32" s="37"/>
      <c r="H32" s="37">
        <v>0.01</v>
      </c>
      <c r="I32" s="37">
        <v>0.01</v>
      </c>
      <c r="J32" s="35"/>
    </row>
    <row r="33" spans="1:10" x14ac:dyDescent="0.25">
      <c r="A33" s="48"/>
      <c r="B33" s="48" t="s">
        <v>66</v>
      </c>
      <c r="C33" s="37"/>
      <c r="D33" s="37"/>
      <c r="E33" s="37"/>
      <c r="F33" s="37"/>
      <c r="G33" s="37"/>
      <c r="H33" s="37">
        <v>0.01</v>
      </c>
      <c r="I33" s="37">
        <v>0.01</v>
      </c>
      <c r="J33" s="35"/>
    </row>
    <row r="34" spans="1:10" x14ac:dyDescent="0.25">
      <c r="A34" s="48"/>
      <c r="B34" s="48" t="s">
        <v>67</v>
      </c>
      <c r="C34" s="37"/>
      <c r="D34" s="37"/>
      <c r="E34" s="37"/>
      <c r="F34" s="37"/>
      <c r="G34" s="37"/>
      <c r="H34" s="37">
        <v>0.01</v>
      </c>
      <c r="I34" s="37">
        <v>0.01</v>
      </c>
      <c r="J34" s="35"/>
    </row>
    <row r="35" spans="1:10" x14ac:dyDescent="0.25">
      <c r="A35" s="48"/>
      <c r="B35" s="48" t="s">
        <v>68</v>
      </c>
      <c r="C35" s="37"/>
      <c r="D35" s="37" t="s">
        <v>69</v>
      </c>
      <c r="E35" s="37"/>
      <c r="F35" s="37"/>
      <c r="G35" s="37"/>
      <c r="H35" s="37"/>
      <c r="I35" s="37"/>
      <c r="J35" s="35"/>
    </row>
  </sheetData>
  <mergeCells count="1">
    <mergeCell ref="C1:I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10"/>
  <sheetViews>
    <sheetView topLeftCell="A10" workbookViewId="0">
      <selection activeCell="K5" sqref="K5"/>
    </sheetView>
  </sheetViews>
  <sheetFormatPr defaultRowHeight="15" x14ac:dyDescent="0.25"/>
  <cols>
    <col min="1" max="1" width="17.42578125" style="35" bestFit="1" customWidth="1"/>
    <col min="2" max="2" width="20.5703125" style="35" bestFit="1" customWidth="1"/>
    <col min="3" max="3" width="12.42578125" style="35" bestFit="1" customWidth="1"/>
    <col min="4" max="4" width="21.42578125" style="35" bestFit="1" customWidth="1"/>
    <col min="5" max="5" width="9.140625" style="35"/>
    <col min="6" max="6" width="16.85546875" style="35" bestFit="1" customWidth="1"/>
    <col min="7" max="7" width="17.5703125" style="35" bestFit="1" customWidth="1"/>
    <col min="8" max="8" width="16.85546875" style="35" bestFit="1" customWidth="1"/>
    <col min="9" max="9" width="20.42578125" style="35" bestFit="1" customWidth="1"/>
    <col min="10" max="256" width="9.140625" style="35"/>
    <col min="257" max="257" width="17.42578125" style="35" bestFit="1" customWidth="1"/>
    <col min="258" max="258" width="20.5703125" style="35" bestFit="1" customWidth="1"/>
    <col min="259" max="259" width="12.42578125" style="35" bestFit="1" customWidth="1"/>
    <col min="260" max="260" width="21.42578125" style="35" bestFit="1" customWidth="1"/>
    <col min="261" max="261" width="9.140625" style="35"/>
    <col min="262" max="262" width="16.85546875" style="35" bestFit="1" customWidth="1"/>
    <col min="263" max="263" width="17.5703125" style="35" bestFit="1" customWidth="1"/>
    <col min="264" max="264" width="16.85546875" style="35" bestFit="1" customWidth="1"/>
    <col min="265" max="265" width="20.42578125" style="35" bestFit="1" customWidth="1"/>
    <col min="266" max="512" width="9.140625" style="35"/>
    <col min="513" max="513" width="17.42578125" style="35" bestFit="1" customWidth="1"/>
    <col min="514" max="514" width="20.5703125" style="35" bestFit="1" customWidth="1"/>
    <col min="515" max="515" width="12.42578125" style="35" bestFit="1" customWidth="1"/>
    <col min="516" max="516" width="21.42578125" style="35" bestFit="1" customWidth="1"/>
    <col min="517" max="517" width="9.140625" style="35"/>
    <col min="518" max="518" width="16.85546875" style="35" bestFit="1" customWidth="1"/>
    <col min="519" max="519" width="17.5703125" style="35" bestFit="1" customWidth="1"/>
    <col min="520" max="520" width="16.85546875" style="35" bestFit="1" customWidth="1"/>
    <col min="521" max="521" width="20.42578125" style="35" bestFit="1" customWidth="1"/>
    <col min="522" max="768" width="9.140625" style="35"/>
    <col min="769" max="769" width="17.42578125" style="35" bestFit="1" customWidth="1"/>
    <col min="770" max="770" width="20.5703125" style="35" bestFit="1" customWidth="1"/>
    <col min="771" max="771" width="12.42578125" style="35" bestFit="1" customWidth="1"/>
    <col min="772" max="772" width="21.42578125" style="35" bestFit="1" customWidth="1"/>
    <col min="773" max="773" width="9.140625" style="35"/>
    <col min="774" max="774" width="16.85546875" style="35" bestFit="1" customWidth="1"/>
    <col min="775" max="775" width="17.5703125" style="35" bestFit="1" customWidth="1"/>
    <col min="776" max="776" width="16.85546875" style="35" bestFit="1" customWidth="1"/>
    <col min="777" max="777" width="20.42578125" style="35" bestFit="1" customWidth="1"/>
    <col min="778" max="1024" width="9.140625" style="35"/>
    <col min="1025" max="1025" width="17.42578125" style="35" bestFit="1" customWidth="1"/>
    <col min="1026" max="1026" width="20.5703125" style="35" bestFit="1" customWidth="1"/>
    <col min="1027" max="1027" width="12.42578125" style="35" bestFit="1" customWidth="1"/>
    <col min="1028" max="1028" width="21.42578125" style="35" bestFit="1" customWidth="1"/>
    <col min="1029" max="1029" width="9.140625" style="35"/>
    <col min="1030" max="1030" width="16.85546875" style="35" bestFit="1" customWidth="1"/>
    <col min="1031" max="1031" width="17.5703125" style="35" bestFit="1" customWidth="1"/>
    <col min="1032" max="1032" width="16.85546875" style="35" bestFit="1" customWidth="1"/>
    <col min="1033" max="1033" width="20.42578125" style="35" bestFit="1" customWidth="1"/>
    <col min="1034" max="1280" width="9.140625" style="35"/>
    <col min="1281" max="1281" width="17.42578125" style="35" bestFit="1" customWidth="1"/>
    <col min="1282" max="1282" width="20.5703125" style="35" bestFit="1" customWidth="1"/>
    <col min="1283" max="1283" width="12.42578125" style="35" bestFit="1" customWidth="1"/>
    <col min="1284" max="1284" width="21.42578125" style="35" bestFit="1" customWidth="1"/>
    <col min="1285" max="1285" width="9.140625" style="35"/>
    <col min="1286" max="1286" width="16.85546875" style="35" bestFit="1" customWidth="1"/>
    <col min="1287" max="1287" width="17.5703125" style="35" bestFit="1" customWidth="1"/>
    <col min="1288" max="1288" width="16.85546875" style="35" bestFit="1" customWidth="1"/>
    <col min="1289" max="1289" width="20.42578125" style="35" bestFit="1" customWidth="1"/>
    <col min="1290" max="1536" width="9.140625" style="35"/>
    <col min="1537" max="1537" width="17.42578125" style="35" bestFit="1" customWidth="1"/>
    <col min="1538" max="1538" width="20.5703125" style="35" bestFit="1" customWidth="1"/>
    <col min="1539" max="1539" width="12.42578125" style="35" bestFit="1" customWidth="1"/>
    <col min="1540" max="1540" width="21.42578125" style="35" bestFit="1" customWidth="1"/>
    <col min="1541" max="1541" width="9.140625" style="35"/>
    <col min="1542" max="1542" width="16.85546875" style="35" bestFit="1" customWidth="1"/>
    <col min="1543" max="1543" width="17.5703125" style="35" bestFit="1" customWidth="1"/>
    <col min="1544" max="1544" width="16.85546875" style="35" bestFit="1" customWidth="1"/>
    <col min="1545" max="1545" width="20.42578125" style="35" bestFit="1" customWidth="1"/>
    <col min="1546" max="1792" width="9.140625" style="35"/>
    <col min="1793" max="1793" width="17.42578125" style="35" bestFit="1" customWidth="1"/>
    <col min="1794" max="1794" width="20.5703125" style="35" bestFit="1" customWidth="1"/>
    <col min="1795" max="1795" width="12.42578125" style="35" bestFit="1" customWidth="1"/>
    <col min="1796" max="1796" width="21.42578125" style="35" bestFit="1" customWidth="1"/>
    <col min="1797" max="1797" width="9.140625" style="35"/>
    <col min="1798" max="1798" width="16.85546875" style="35" bestFit="1" customWidth="1"/>
    <col min="1799" max="1799" width="17.5703125" style="35" bestFit="1" customWidth="1"/>
    <col min="1800" max="1800" width="16.85546875" style="35" bestFit="1" customWidth="1"/>
    <col min="1801" max="1801" width="20.42578125" style="35" bestFit="1" customWidth="1"/>
    <col min="1802" max="2048" width="9.140625" style="35"/>
    <col min="2049" max="2049" width="17.42578125" style="35" bestFit="1" customWidth="1"/>
    <col min="2050" max="2050" width="20.5703125" style="35" bestFit="1" customWidth="1"/>
    <col min="2051" max="2051" width="12.42578125" style="35" bestFit="1" customWidth="1"/>
    <col min="2052" max="2052" width="21.42578125" style="35" bestFit="1" customWidth="1"/>
    <col min="2053" max="2053" width="9.140625" style="35"/>
    <col min="2054" max="2054" width="16.85546875" style="35" bestFit="1" customWidth="1"/>
    <col min="2055" max="2055" width="17.5703125" style="35" bestFit="1" customWidth="1"/>
    <col min="2056" max="2056" width="16.85546875" style="35" bestFit="1" customWidth="1"/>
    <col min="2057" max="2057" width="20.42578125" style="35" bestFit="1" customWidth="1"/>
    <col min="2058" max="2304" width="9.140625" style="35"/>
    <col min="2305" max="2305" width="17.42578125" style="35" bestFit="1" customWidth="1"/>
    <col min="2306" max="2306" width="20.5703125" style="35" bestFit="1" customWidth="1"/>
    <col min="2307" max="2307" width="12.42578125" style="35" bestFit="1" customWidth="1"/>
    <col min="2308" max="2308" width="21.42578125" style="35" bestFit="1" customWidth="1"/>
    <col min="2309" max="2309" width="9.140625" style="35"/>
    <col min="2310" max="2310" width="16.85546875" style="35" bestFit="1" customWidth="1"/>
    <col min="2311" max="2311" width="17.5703125" style="35" bestFit="1" customWidth="1"/>
    <col min="2312" max="2312" width="16.85546875" style="35" bestFit="1" customWidth="1"/>
    <col min="2313" max="2313" width="20.42578125" style="35" bestFit="1" customWidth="1"/>
    <col min="2314" max="2560" width="9.140625" style="35"/>
    <col min="2561" max="2561" width="17.42578125" style="35" bestFit="1" customWidth="1"/>
    <col min="2562" max="2562" width="20.5703125" style="35" bestFit="1" customWidth="1"/>
    <col min="2563" max="2563" width="12.42578125" style="35" bestFit="1" customWidth="1"/>
    <col min="2564" max="2564" width="21.42578125" style="35" bestFit="1" customWidth="1"/>
    <col min="2565" max="2565" width="9.140625" style="35"/>
    <col min="2566" max="2566" width="16.85546875" style="35" bestFit="1" customWidth="1"/>
    <col min="2567" max="2567" width="17.5703125" style="35" bestFit="1" customWidth="1"/>
    <col min="2568" max="2568" width="16.85546875" style="35" bestFit="1" customWidth="1"/>
    <col min="2569" max="2569" width="20.42578125" style="35" bestFit="1" customWidth="1"/>
    <col min="2570" max="2816" width="9.140625" style="35"/>
    <col min="2817" max="2817" width="17.42578125" style="35" bestFit="1" customWidth="1"/>
    <col min="2818" max="2818" width="20.5703125" style="35" bestFit="1" customWidth="1"/>
    <col min="2819" max="2819" width="12.42578125" style="35" bestFit="1" customWidth="1"/>
    <col min="2820" max="2820" width="21.42578125" style="35" bestFit="1" customWidth="1"/>
    <col min="2821" max="2821" width="9.140625" style="35"/>
    <col min="2822" max="2822" width="16.85546875" style="35" bestFit="1" customWidth="1"/>
    <col min="2823" max="2823" width="17.5703125" style="35" bestFit="1" customWidth="1"/>
    <col min="2824" max="2824" width="16.85546875" style="35" bestFit="1" customWidth="1"/>
    <col min="2825" max="2825" width="20.42578125" style="35" bestFit="1" customWidth="1"/>
    <col min="2826" max="3072" width="9.140625" style="35"/>
    <col min="3073" max="3073" width="17.42578125" style="35" bestFit="1" customWidth="1"/>
    <col min="3074" max="3074" width="20.5703125" style="35" bestFit="1" customWidth="1"/>
    <col min="3075" max="3075" width="12.42578125" style="35" bestFit="1" customWidth="1"/>
    <col min="3076" max="3076" width="21.42578125" style="35" bestFit="1" customWidth="1"/>
    <col min="3077" max="3077" width="9.140625" style="35"/>
    <col min="3078" max="3078" width="16.85546875" style="35" bestFit="1" customWidth="1"/>
    <col min="3079" max="3079" width="17.5703125" style="35" bestFit="1" customWidth="1"/>
    <col min="3080" max="3080" width="16.85546875" style="35" bestFit="1" customWidth="1"/>
    <col min="3081" max="3081" width="20.42578125" style="35" bestFit="1" customWidth="1"/>
    <col min="3082" max="3328" width="9.140625" style="35"/>
    <col min="3329" max="3329" width="17.42578125" style="35" bestFit="1" customWidth="1"/>
    <col min="3330" max="3330" width="20.5703125" style="35" bestFit="1" customWidth="1"/>
    <col min="3331" max="3331" width="12.42578125" style="35" bestFit="1" customWidth="1"/>
    <col min="3332" max="3332" width="21.42578125" style="35" bestFit="1" customWidth="1"/>
    <col min="3333" max="3333" width="9.140625" style="35"/>
    <col min="3334" max="3334" width="16.85546875" style="35" bestFit="1" customWidth="1"/>
    <col min="3335" max="3335" width="17.5703125" style="35" bestFit="1" customWidth="1"/>
    <col min="3336" max="3336" width="16.85546875" style="35" bestFit="1" customWidth="1"/>
    <col min="3337" max="3337" width="20.42578125" style="35" bestFit="1" customWidth="1"/>
    <col min="3338" max="3584" width="9.140625" style="35"/>
    <col min="3585" max="3585" width="17.42578125" style="35" bestFit="1" customWidth="1"/>
    <col min="3586" max="3586" width="20.5703125" style="35" bestFit="1" customWidth="1"/>
    <col min="3587" max="3587" width="12.42578125" style="35" bestFit="1" customWidth="1"/>
    <col min="3588" max="3588" width="21.42578125" style="35" bestFit="1" customWidth="1"/>
    <col min="3589" max="3589" width="9.140625" style="35"/>
    <col min="3590" max="3590" width="16.85546875" style="35" bestFit="1" customWidth="1"/>
    <col min="3591" max="3591" width="17.5703125" style="35" bestFit="1" customWidth="1"/>
    <col min="3592" max="3592" width="16.85546875" style="35" bestFit="1" customWidth="1"/>
    <col min="3593" max="3593" width="20.42578125" style="35" bestFit="1" customWidth="1"/>
    <col min="3594" max="3840" width="9.140625" style="35"/>
    <col min="3841" max="3841" width="17.42578125" style="35" bestFit="1" customWidth="1"/>
    <col min="3842" max="3842" width="20.5703125" style="35" bestFit="1" customWidth="1"/>
    <col min="3843" max="3843" width="12.42578125" style="35" bestFit="1" customWidth="1"/>
    <col min="3844" max="3844" width="21.42578125" style="35" bestFit="1" customWidth="1"/>
    <col min="3845" max="3845" width="9.140625" style="35"/>
    <col min="3846" max="3846" width="16.85546875" style="35" bestFit="1" customWidth="1"/>
    <col min="3847" max="3847" width="17.5703125" style="35" bestFit="1" customWidth="1"/>
    <col min="3848" max="3848" width="16.85546875" style="35" bestFit="1" customWidth="1"/>
    <col min="3849" max="3849" width="20.42578125" style="35" bestFit="1" customWidth="1"/>
    <col min="3850" max="4096" width="9.140625" style="35"/>
    <col min="4097" max="4097" width="17.42578125" style="35" bestFit="1" customWidth="1"/>
    <col min="4098" max="4098" width="20.5703125" style="35" bestFit="1" customWidth="1"/>
    <col min="4099" max="4099" width="12.42578125" style="35" bestFit="1" customWidth="1"/>
    <col min="4100" max="4100" width="21.42578125" style="35" bestFit="1" customWidth="1"/>
    <col min="4101" max="4101" width="9.140625" style="35"/>
    <col min="4102" max="4102" width="16.85546875" style="35" bestFit="1" customWidth="1"/>
    <col min="4103" max="4103" width="17.5703125" style="35" bestFit="1" customWidth="1"/>
    <col min="4104" max="4104" width="16.85546875" style="35" bestFit="1" customWidth="1"/>
    <col min="4105" max="4105" width="20.42578125" style="35" bestFit="1" customWidth="1"/>
    <col min="4106" max="4352" width="9.140625" style="35"/>
    <col min="4353" max="4353" width="17.42578125" style="35" bestFit="1" customWidth="1"/>
    <col min="4354" max="4354" width="20.5703125" style="35" bestFit="1" customWidth="1"/>
    <col min="4355" max="4355" width="12.42578125" style="35" bestFit="1" customWidth="1"/>
    <col min="4356" max="4356" width="21.42578125" style="35" bestFit="1" customWidth="1"/>
    <col min="4357" max="4357" width="9.140625" style="35"/>
    <col min="4358" max="4358" width="16.85546875" style="35" bestFit="1" customWidth="1"/>
    <col min="4359" max="4359" width="17.5703125" style="35" bestFit="1" customWidth="1"/>
    <col min="4360" max="4360" width="16.85546875" style="35" bestFit="1" customWidth="1"/>
    <col min="4361" max="4361" width="20.42578125" style="35" bestFit="1" customWidth="1"/>
    <col min="4362" max="4608" width="9.140625" style="35"/>
    <col min="4609" max="4609" width="17.42578125" style="35" bestFit="1" customWidth="1"/>
    <col min="4610" max="4610" width="20.5703125" style="35" bestFit="1" customWidth="1"/>
    <col min="4611" max="4611" width="12.42578125" style="35" bestFit="1" customWidth="1"/>
    <col min="4612" max="4612" width="21.42578125" style="35" bestFit="1" customWidth="1"/>
    <col min="4613" max="4613" width="9.140625" style="35"/>
    <col min="4614" max="4614" width="16.85546875" style="35" bestFit="1" customWidth="1"/>
    <col min="4615" max="4615" width="17.5703125" style="35" bestFit="1" customWidth="1"/>
    <col min="4616" max="4616" width="16.85546875" style="35" bestFit="1" customWidth="1"/>
    <col min="4617" max="4617" width="20.42578125" style="35" bestFit="1" customWidth="1"/>
    <col min="4618" max="4864" width="9.140625" style="35"/>
    <col min="4865" max="4865" width="17.42578125" style="35" bestFit="1" customWidth="1"/>
    <col min="4866" max="4866" width="20.5703125" style="35" bestFit="1" customWidth="1"/>
    <col min="4867" max="4867" width="12.42578125" style="35" bestFit="1" customWidth="1"/>
    <col min="4868" max="4868" width="21.42578125" style="35" bestFit="1" customWidth="1"/>
    <col min="4869" max="4869" width="9.140625" style="35"/>
    <col min="4870" max="4870" width="16.85546875" style="35" bestFit="1" customWidth="1"/>
    <col min="4871" max="4871" width="17.5703125" style="35" bestFit="1" customWidth="1"/>
    <col min="4872" max="4872" width="16.85546875" style="35" bestFit="1" customWidth="1"/>
    <col min="4873" max="4873" width="20.42578125" style="35" bestFit="1" customWidth="1"/>
    <col min="4874" max="5120" width="9.140625" style="35"/>
    <col min="5121" max="5121" width="17.42578125" style="35" bestFit="1" customWidth="1"/>
    <col min="5122" max="5122" width="20.5703125" style="35" bestFit="1" customWidth="1"/>
    <col min="5123" max="5123" width="12.42578125" style="35" bestFit="1" customWidth="1"/>
    <col min="5124" max="5124" width="21.42578125" style="35" bestFit="1" customWidth="1"/>
    <col min="5125" max="5125" width="9.140625" style="35"/>
    <col min="5126" max="5126" width="16.85546875" style="35" bestFit="1" customWidth="1"/>
    <col min="5127" max="5127" width="17.5703125" style="35" bestFit="1" customWidth="1"/>
    <col min="5128" max="5128" width="16.85546875" style="35" bestFit="1" customWidth="1"/>
    <col min="5129" max="5129" width="20.42578125" style="35" bestFit="1" customWidth="1"/>
    <col min="5130" max="5376" width="9.140625" style="35"/>
    <col min="5377" max="5377" width="17.42578125" style="35" bestFit="1" customWidth="1"/>
    <col min="5378" max="5378" width="20.5703125" style="35" bestFit="1" customWidth="1"/>
    <col min="5379" max="5379" width="12.42578125" style="35" bestFit="1" customWidth="1"/>
    <col min="5380" max="5380" width="21.42578125" style="35" bestFit="1" customWidth="1"/>
    <col min="5381" max="5381" width="9.140625" style="35"/>
    <col min="5382" max="5382" width="16.85546875" style="35" bestFit="1" customWidth="1"/>
    <col min="5383" max="5383" width="17.5703125" style="35" bestFit="1" customWidth="1"/>
    <col min="5384" max="5384" width="16.85546875" style="35" bestFit="1" customWidth="1"/>
    <col min="5385" max="5385" width="20.42578125" style="35" bestFit="1" customWidth="1"/>
    <col min="5386" max="5632" width="9.140625" style="35"/>
    <col min="5633" max="5633" width="17.42578125" style="35" bestFit="1" customWidth="1"/>
    <col min="5634" max="5634" width="20.5703125" style="35" bestFit="1" customWidth="1"/>
    <col min="5635" max="5635" width="12.42578125" style="35" bestFit="1" customWidth="1"/>
    <col min="5636" max="5636" width="21.42578125" style="35" bestFit="1" customWidth="1"/>
    <col min="5637" max="5637" width="9.140625" style="35"/>
    <col min="5638" max="5638" width="16.85546875" style="35" bestFit="1" customWidth="1"/>
    <col min="5639" max="5639" width="17.5703125" style="35" bestFit="1" customWidth="1"/>
    <col min="5640" max="5640" width="16.85546875" style="35" bestFit="1" customWidth="1"/>
    <col min="5641" max="5641" width="20.42578125" style="35" bestFit="1" customWidth="1"/>
    <col min="5642" max="5888" width="9.140625" style="35"/>
    <col min="5889" max="5889" width="17.42578125" style="35" bestFit="1" customWidth="1"/>
    <col min="5890" max="5890" width="20.5703125" style="35" bestFit="1" customWidth="1"/>
    <col min="5891" max="5891" width="12.42578125" style="35" bestFit="1" customWidth="1"/>
    <col min="5892" max="5892" width="21.42578125" style="35" bestFit="1" customWidth="1"/>
    <col min="5893" max="5893" width="9.140625" style="35"/>
    <col min="5894" max="5894" width="16.85546875" style="35" bestFit="1" customWidth="1"/>
    <col min="5895" max="5895" width="17.5703125" style="35" bestFit="1" customWidth="1"/>
    <col min="5896" max="5896" width="16.85546875" style="35" bestFit="1" customWidth="1"/>
    <col min="5897" max="5897" width="20.42578125" style="35" bestFit="1" customWidth="1"/>
    <col min="5898" max="6144" width="9.140625" style="35"/>
    <col min="6145" max="6145" width="17.42578125" style="35" bestFit="1" customWidth="1"/>
    <col min="6146" max="6146" width="20.5703125" style="35" bestFit="1" customWidth="1"/>
    <col min="6147" max="6147" width="12.42578125" style="35" bestFit="1" customWidth="1"/>
    <col min="6148" max="6148" width="21.42578125" style="35" bestFit="1" customWidth="1"/>
    <col min="6149" max="6149" width="9.140625" style="35"/>
    <col min="6150" max="6150" width="16.85546875" style="35" bestFit="1" customWidth="1"/>
    <col min="6151" max="6151" width="17.5703125" style="35" bestFit="1" customWidth="1"/>
    <col min="6152" max="6152" width="16.85546875" style="35" bestFit="1" customWidth="1"/>
    <col min="6153" max="6153" width="20.42578125" style="35" bestFit="1" customWidth="1"/>
    <col min="6154" max="6400" width="9.140625" style="35"/>
    <col min="6401" max="6401" width="17.42578125" style="35" bestFit="1" customWidth="1"/>
    <col min="6402" max="6402" width="20.5703125" style="35" bestFit="1" customWidth="1"/>
    <col min="6403" max="6403" width="12.42578125" style="35" bestFit="1" customWidth="1"/>
    <col min="6404" max="6404" width="21.42578125" style="35" bestFit="1" customWidth="1"/>
    <col min="6405" max="6405" width="9.140625" style="35"/>
    <col min="6406" max="6406" width="16.85546875" style="35" bestFit="1" customWidth="1"/>
    <col min="6407" max="6407" width="17.5703125" style="35" bestFit="1" customWidth="1"/>
    <col min="6408" max="6408" width="16.85546875" style="35" bestFit="1" customWidth="1"/>
    <col min="6409" max="6409" width="20.42578125" style="35" bestFit="1" customWidth="1"/>
    <col min="6410" max="6656" width="9.140625" style="35"/>
    <col min="6657" max="6657" width="17.42578125" style="35" bestFit="1" customWidth="1"/>
    <col min="6658" max="6658" width="20.5703125" style="35" bestFit="1" customWidth="1"/>
    <col min="6659" max="6659" width="12.42578125" style="35" bestFit="1" customWidth="1"/>
    <col min="6660" max="6660" width="21.42578125" style="35" bestFit="1" customWidth="1"/>
    <col min="6661" max="6661" width="9.140625" style="35"/>
    <col min="6662" max="6662" width="16.85546875" style="35" bestFit="1" customWidth="1"/>
    <col min="6663" max="6663" width="17.5703125" style="35" bestFit="1" customWidth="1"/>
    <col min="6664" max="6664" width="16.85546875" style="35" bestFit="1" customWidth="1"/>
    <col min="6665" max="6665" width="20.42578125" style="35" bestFit="1" customWidth="1"/>
    <col min="6666" max="6912" width="9.140625" style="35"/>
    <col min="6913" max="6913" width="17.42578125" style="35" bestFit="1" customWidth="1"/>
    <col min="6914" max="6914" width="20.5703125" style="35" bestFit="1" customWidth="1"/>
    <col min="6915" max="6915" width="12.42578125" style="35" bestFit="1" customWidth="1"/>
    <col min="6916" max="6916" width="21.42578125" style="35" bestFit="1" customWidth="1"/>
    <col min="6917" max="6917" width="9.140625" style="35"/>
    <col min="6918" max="6918" width="16.85546875" style="35" bestFit="1" customWidth="1"/>
    <col min="6919" max="6919" width="17.5703125" style="35" bestFit="1" customWidth="1"/>
    <col min="6920" max="6920" width="16.85546875" style="35" bestFit="1" customWidth="1"/>
    <col min="6921" max="6921" width="20.42578125" style="35" bestFit="1" customWidth="1"/>
    <col min="6922" max="7168" width="9.140625" style="35"/>
    <col min="7169" max="7169" width="17.42578125" style="35" bestFit="1" customWidth="1"/>
    <col min="7170" max="7170" width="20.5703125" style="35" bestFit="1" customWidth="1"/>
    <col min="7171" max="7171" width="12.42578125" style="35" bestFit="1" customWidth="1"/>
    <col min="7172" max="7172" width="21.42578125" style="35" bestFit="1" customWidth="1"/>
    <col min="7173" max="7173" width="9.140625" style="35"/>
    <col min="7174" max="7174" width="16.85546875" style="35" bestFit="1" customWidth="1"/>
    <col min="7175" max="7175" width="17.5703125" style="35" bestFit="1" customWidth="1"/>
    <col min="7176" max="7176" width="16.85546875" style="35" bestFit="1" customWidth="1"/>
    <col min="7177" max="7177" width="20.42578125" style="35" bestFit="1" customWidth="1"/>
    <col min="7178" max="7424" width="9.140625" style="35"/>
    <col min="7425" max="7425" width="17.42578125" style="35" bestFit="1" customWidth="1"/>
    <col min="7426" max="7426" width="20.5703125" style="35" bestFit="1" customWidth="1"/>
    <col min="7427" max="7427" width="12.42578125" style="35" bestFit="1" customWidth="1"/>
    <col min="7428" max="7428" width="21.42578125" style="35" bestFit="1" customWidth="1"/>
    <col min="7429" max="7429" width="9.140625" style="35"/>
    <col min="7430" max="7430" width="16.85546875" style="35" bestFit="1" customWidth="1"/>
    <col min="7431" max="7431" width="17.5703125" style="35" bestFit="1" customWidth="1"/>
    <col min="7432" max="7432" width="16.85546875" style="35" bestFit="1" customWidth="1"/>
    <col min="7433" max="7433" width="20.42578125" style="35" bestFit="1" customWidth="1"/>
    <col min="7434" max="7680" width="9.140625" style="35"/>
    <col min="7681" max="7681" width="17.42578125" style="35" bestFit="1" customWidth="1"/>
    <col min="7682" max="7682" width="20.5703125" style="35" bestFit="1" customWidth="1"/>
    <col min="7683" max="7683" width="12.42578125" style="35" bestFit="1" customWidth="1"/>
    <col min="7684" max="7684" width="21.42578125" style="35" bestFit="1" customWidth="1"/>
    <col min="7685" max="7685" width="9.140625" style="35"/>
    <col min="7686" max="7686" width="16.85546875" style="35" bestFit="1" customWidth="1"/>
    <col min="7687" max="7687" width="17.5703125" style="35" bestFit="1" customWidth="1"/>
    <col min="7688" max="7688" width="16.85546875" style="35" bestFit="1" customWidth="1"/>
    <col min="7689" max="7689" width="20.42578125" style="35" bestFit="1" customWidth="1"/>
    <col min="7690" max="7936" width="9.140625" style="35"/>
    <col min="7937" max="7937" width="17.42578125" style="35" bestFit="1" customWidth="1"/>
    <col min="7938" max="7938" width="20.5703125" style="35" bestFit="1" customWidth="1"/>
    <col min="7939" max="7939" width="12.42578125" style="35" bestFit="1" customWidth="1"/>
    <col min="7940" max="7940" width="21.42578125" style="35" bestFit="1" customWidth="1"/>
    <col min="7941" max="7941" width="9.140625" style="35"/>
    <col min="7942" max="7942" width="16.85546875" style="35" bestFit="1" customWidth="1"/>
    <col min="7943" max="7943" width="17.5703125" style="35" bestFit="1" customWidth="1"/>
    <col min="7944" max="7944" width="16.85546875" style="35" bestFit="1" customWidth="1"/>
    <col min="7945" max="7945" width="20.42578125" style="35" bestFit="1" customWidth="1"/>
    <col min="7946" max="8192" width="9.140625" style="35"/>
    <col min="8193" max="8193" width="17.42578125" style="35" bestFit="1" customWidth="1"/>
    <col min="8194" max="8194" width="20.5703125" style="35" bestFit="1" customWidth="1"/>
    <col min="8195" max="8195" width="12.42578125" style="35" bestFit="1" customWidth="1"/>
    <col min="8196" max="8196" width="21.42578125" style="35" bestFit="1" customWidth="1"/>
    <col min="8197" max="8197" width="9.140625" style="35"/>
    <col min="8198" max="8198" width="16.85546875" style="35" bestFit="1" customWidth="1"/>
    <col min="8199" max="8199" width="17.5703125" style="35" bestFit="1" customWidth="1"/>
    <col min="8200" max="8200" width="16.85546875" style="35" bestFit="1" customWidth="1"/>
    <col min="8201" max="8201" width="20.42578125" style="35" bestFit="1" customWidth="1"/>
    <col min="8202" max="8448" width="9.140625" style="35"/>
    <col min="8449" max="8449" width="17.42578125" style="35" bestFit="1" customWidth="1"/>
    <col min="8450" max="8450" width="20.5703125" style="35" bestFit="1" customWidth="1"/>
    <col min="8451" max="8451" width="12.42578125" style="35" bestFit="1" customWidth="1"/>
    <col min="8452" max="8452" width="21.42578125" style="35" bestFit="1" customWidth="1"/>
    <col min="8453" max="8453" width="9.140625" style="35"/>
    <col min="8454" max="8454" width="16.85546875" style="35" bestFit="1" customWidth="1"/>
    <col min="8455" max="8455" width="17.5703125" style="35" bestFit="1" customWidth="1"/>
    <col min="8456" max="8456" width="16.85546875" style="35" bestFit="1" customWidth="1"/>
    <col min="8457" max="8457" width="20.42578125" style="35" bestFit="1" customWidth="1"/>
    <col min="8458" max="8704" width="9.140625" style="35"/>
    <col min="8705" max="8705" width="17.42578125" style="35" bestFit="1" customWidth="1"/>
    <col min="8706" max="8706" width="20.5703125" style="35" bestFit="1" customWidth="1"/>
    <col min="8707" max="8707" width="12.42578125" style="35" bestFit="1" customWidth="1"/>
    <col min="8708" max="8708" width="21.42578125" style="35" bestFit="1" customWidth="1"/>
    <col min="8709" max="8709" width="9.140625" style="35"/>
    <col min="8710" max="8710" width="16.85546875" style="35" bestFit="1" customWidth="1"/>
    <col min="8711" max="8711" width="17.5703125" style="35" bestFit="1" customWidth="1"/>
    <col min="8712" max="8712" width="16.85546875" style="35" bestFit="1" customWidth="1"/>
    <col min="8713" max="8713" width="20.42578125" style="35" bestFit="1" customWidth="1"/>
    <col min="8714" max="8960" width="9.140625" style="35"/>
    <col min="8961" max="8961" width="17.42578125" style="35" bestFit="1" customWidth="1"/>
    <col min="8962" max="8962" width="20.5703125" style="35" bestFit="1" customWidth="1"/>
    <col min="8963" max="8963" width="12.42578125" style="35" bestFit="1" customWidth="1"/>
    <col min="8964" max="8964" width="21.42578125" style="35" bestFit="1" customWidth="1"/>
    <col min="8965" max="8965" width="9.140625" style="35"/>
    <col min="8966" max="8966" width="16.85546875" style="35" bestFit="1" customWidth="1"/>
    <col min="8967" max="8967" width="17.5703125" style="35" bestFit="1" customWidth="1"/>
    <col min="8968" max="8968" width="16.85546875" style="35" bestFit="1" customWidth="1"/>
    <col min="8969" max="8969" width="20.42578125" style="35" bestFit="1" customWidth="1"/>
    <col min="8970" max="9216" width="9.140625" style="35"/>
    <col min="9217" max="9217" width="17.42578125" style="35" bestFit="1" customWidth="1"/>
    <col min="9218" max="9218" width="20.5703125" style="35" bestFit="1" customWidth="1"/>
    <col min="9219" max="9219" width="12.42578125" style="35" bestFit="1" customWidth="1"/>
    <col min="9220" max="9220" width="21.42578125" style="35" bestFit="1" customWidth="1"/>
    <col min="9221" max="9221" width="9.140625" style="35"/>
    <col min="9222" max="9222" width="16.85546875" style="35" bestFit="1" customWidth="1"/>
    <col min="9223" max="9223" width="17.5703125" style="35" bestFit="1" customWidth="1"/>
    <col min="9224" max="9224" width="16.85546875" style="35" bestFit="1" customWidth="1"/>
    <col min="9225" max="9225" width="20.42578125" style="35" bestFit="1" customWidth="1"/>
    <col min="9226" max="9472" width="9.140625" style="35"/>
    <col min="9473" max="9473" width="17.42578125" style="35" bestFit="1" customWidth="1"/>
    <col min="9474" max="9474" width="20.5703125" style="35" bestFit="1" customWidth="1"/>
    <col min="9475" max="9475" width="12.42578125" style="35" bestFit="1" customWidth="1"/>
    <col min="9476" max="9476" width="21.42578125" style="35" bestFit="1" customWidth="1"/>
    <col min="9477" max="9477" width="9.140625" style="35"/>
    <col min="9478" max="9478" width="16.85546875" style="35" bestFit="1" customWidth="1"/>
    <col min="9479" max="9479" width="17.5703125" style="35" bestFit="1" customWidth="1"/>
    <col min="9480" max="9480" width="16.85546875" style="35" bestFit="1" customWidth="1"/>
    <col min="9481" max="9481" width="20.42578125" style="35" bestFit="1" customWidth="1"/>
    <col min="9482" max="9728" width="9.140625" style="35"/>
    <col min="9729" max="9729" width="17.42578125" style="35" bestFit="1" customWidth="1"/>
    <col min="9730" max="9730" width="20.5703125" style="35" bestFit="1" customWidth="1"/>
    <col min="9731" max="9731" width="12.42578125" style="35" bestFit="1" customWidth="1"/>
    <col min="9732" max="9732" width="21.42578125" style="35" bestFit="1" customWidth="1"/>
    <col min="9733" max="9733" width="9.140625" style="35"/>
    <col min="9734" max="9734" width="16.85546875" style="35" bestFit="1" customWidth="1"/>
    <col min="9735" max="9735" width="17.5703125" style="35" bestFit="1" customWidth="1"/>
    <col min="9736" max="9736" width="16.85546875" style="35" bestFit="1" customWidth="1"/>
    <col min="9737" max="9737" width="20.42578125" style="35" bestFit="1" customWidth="1"/>
    <col min="9738" max="9984" width="9.140625" style="35"/>
    <col min="9985" max="9985" width="17.42578125" style="35" bestFit="1" customWidth="1"/>
    <col min="9986" max="9986" width="20.5703125" style="35" bestFit="1" customWidth="1"/>
    <col min="9987" max="9987" width="12.42578125" style="35" bestFit="1" customWidth="1"/>
    <col min="9988" max="9988" width="21.42578125" style="35" bestFit="1" customWidth="1"/>
    <col min="9989" max="9989" width="9.140625" style="35"/>
    <col min="9990" max="9990" width="16.85546875" style="35" bestFit="1" customWidth="1"/>
    <col min="9991" max="9991" width="17.5703125" style="35" bestFit="1" customWidth="1"/>
    <col min="9992" max="9992" width="16.85546875" style="35" bestFit="1" customWidth="1"/>
    <col min="9993" max="9993" width="20.42578125" style="35" bestFit="1" customWidth="1"/>
    <col min="9994" max="10240" width="9.140625" style="35"/>
    <col min="10241" max="10241" width="17.42578125" style="35" bestFit="1" customWidth="1"/>
    <col min="10242" max="10242" width="20.5703125" style="35" bestFit="1" customWidth="1"/>
    <col min="10243" max="10243" width="12.42578125" style="35" bestFit="1" customWidth="1"/>
    <col min="10244" max="10244" width="21.42578125" style="35" bestFit="1" customWidth="1"/>
    <col min="10245" max="10245" width="9.140625" style="35"/>
    <col min="10246" max="10246" width="16.85546875" style="35" bestFit="1" customWidth="1"/>
    <col min="10247" max="10247" width="17.5703125" style="35" bestFit="1" customWidth="1"/>
    <col min="10248" max="10248" width="16.85546875" style="35" bestFit="1" customWidth="1"/>
    <col min="10249" max="10249" width="20.42578125" style="35" bestFit="1" customWidth="1"/>
    <col min="10250" max="10496" width="9.140625" style="35"/>
    <col min="10497" max="10497" width="17.42578125" style="35" bestFit="1" customWidth="1"/>
    <col min="10498" max="10498" width="20.5703125" style="35" bestFit="1" customWidth="1"/>
    <col min="10499" max="10499" width="12.42578125" style="35" bestFit="1" customWidth="1"/>
    <col min="10500" max="10500" width="21.42578125" style="35" bestFit="1" customWidth="1"/>
    <col min="10501" max="10501" width="9.140625" style="35"/>
    <col min="10502" max="10502" width="16.85546875" style="35" bestFit="1" customWidth="1"/>
    <col min="10503" max="10503" width="17.5703125" style="35" bestFit="1" customWidth="1"/>
    <col min="10504" max="10504" width="16.85546875" style="35" bestFit="1" customWidth="1"/>
    <col min="10505" max="10505" width="20.42578125" style="35" bestFit="1" customWidth="1"/>
    <col min="10506" max="10752" width="9.140625" style="35"/>
    <col min="10753" max="10753" width="17.42578125" style="35" bestFit="1" customWidth="1"/>
    <col min="10754" max="10754" width="20.5703125" style="35" bestFit="1" customWidth="1"/>
    <col min="10755" max="10755" width="12.42578125" style="35" bestFit="1" customWidth="1"/>
    <col min="10756" max="10756" width="21.42578125" style="35" bestFit="1" customWidth="1"/>
    <col min="10757" max="10757" width="9.140625" style="35"/>
    <col min="10758" max="10758" width="16.85546875" style="35" bestFit="1" customWidth="1"/>
    <col min="10759" max="10759" width="17.5703125" style="35" bestFit="1" customWidth="1"/>
    <col min="10760" max="10760" width="16.85546875" style="35" bestFit="1" customWidth="1"/>
    <col min="10761" max="10761" width="20.42578125" style="35" bestFit="1" customWidth="1"/>
    <col min="10762" max="11008" width="9.140625" style="35"/>
    <col min="11009" max="11009" width="17.42578125" style="35" bestFit="1" customWidth="1"/>
    <col min="11010" max="11010" width="20.5703125" style="35" bestFit="1" customWidth="1"/>
    <col min="11011" max="11011" width="12.42578125" style="35" bestFit="1" customWidth="1"/>
    <col min="11012" max="11012" width="21.42578125" style="35" bestFit="1" customWidth="1"/>
    <col min="11013" max="11013" width="9.140625" style="35"/>
    <col min="11014" max="11014" width="16.85546875" style="35" bestFit="1" customWidth="1"/>
    <col min="11015" max="11015" width="17.5703125" style="35" bestFit="1" customWidth="1"/>
    <col min="11016" max="11016" width="16.85546875" style="35" bestFit="1" customWidth="1"/>
    <col min="11017" max="11017" width="20.42578125" style="35" bestFit="1" customWidth="1"/>
    <col min="11018" max="11264" width="9.140625" style="35"/>
    <col min="11265" max="11265" width="17.42578125" style="35" bestFit="1" customWidth="1"/>
    <col min="11266" max="11266" width="20.5703125" style="35" bestFit="1" customWidth="1"/>
    <col min="11267" max="11267" width="12.42578125" style="35" bestFit="1" customWidth="1"/>
    <col min="11268" max="11268" width="21.42578125" style="35" bestFit="1" customWidth="1"/>
    <col min="11269" max="11269" width="9.140625" style="35"/>
    <col min="11270" max="11270" width="16.85546875" style="35" bestFit="1" customWidth="1"/>
    <col min="11271" max="11271" width="17.5703125" style="35" bestFit="1" customWidth="1"/>
    <col min="11272" max="11272" width="16.85546875" style="35" bestFit="1" customWidth="1"/>
    <col min="11273" max="11273" width="20.42578125" style="35" bestFit="1" customWidth="1"/>
    <col min="11274" max="11520" width="9.140625" style="35"/>
    <col min="11521" max="11521" width="17.42578125" style="35" bestFit="1" customWidth="1"/>
    <col min="11522" max="11522" width="20.5703125" style="35" bestFit="1" customWidth="1"/>
    <col min="11523" max="11523" width="12.42578125" style="35" bestFit="1" customWidth="1"/>
    <col min="11524" max="11524" width="21.42578125" style="35" bestFit="1" customWidth="1"/>
    <col min="11525" max="11525" width="9.140625" style="35"/>
    <col min="11526" max="11526" width="16.85546875" style="35" bestFit="1" customWidth="1"/>
    <col min="11527" max="11527" width="17.5703125" style="35" bestFit="1" customWidth="1"/>
    <col min="11528" max="11528" width="16.85546875" style="35" bestFit="1" customWidth="1"/>
    <col min="11529" max="11529" width="20.42578125" style="35" bestFit="1" customWidth="1"/>
    <col min="11530" max="11776" width="9.140625" style="35"/>
    <col min="11777" max="11777" width="17.42578125" style="35" bestFit="1" customWidth="1"/>
    <col min="11778" max="11778" width="20.5703125" style="35" bestFit="1" customWidth="1"/>
    <col min="11779" max="11779" width="12.42578125" style="35" bestFit="1" customWidth="1"/>
    <col min="11780" max="11780" width="21.42578125" style="35" bestFit="1" customWidth="1"/>
    <col min="11781" max="11781" width="9.140625" style="35"/>
    <col min="11782" max="11782" width="16.85546875" style="35" bestFit="1" customWidth="1"/>
    <col min="11783" max="11783" width="17.5703125" style="35" bestFit="1" customWidth="1"/>
    <col min="11784" max="11784" width="16.85546875" style="35" bestFit="1" customWidth="1"/>
    <col min="11785" max="11785" width="20.42578125" style="35" bestFit="1" customWidth="1"/>
    <col min="11786" max="12032" width="9.140625" style="35"/>
    <col min="12033" max="12033" width="17.42578125" style="35" bestFit="1" customWidth="1"/>
    <col min="12034" max="12034" width="20.5703125" style="35" bestFit="1" customWidth="1"/>
    <col min="12035" max="12035" width="12.42578125" style="35" bestFit="1" customWidth="1"/>
    <col min="12036" max="12036" width="21.42578125" style="35" bestFit="1" customWidth="1"/>
    <col min="12037" max="12037" width="9.140625" style="35"/>
    <col min="12038" max="12038" width="16.85546875" style="35" bestFit="1" customWidth="1"/>
    <col min="12039" max="12039" width="17.5703125" style="35" bestFit="1" customWidth="1"/>
    <col min="12040" max="12040" width="16.85546875" style="35" bestFit="1" customWidth="1"/>
    <col min="12041" max="12041" width="20.42578125" style="35" bestFit="1" customWidth="1"/>
    <col min="12042" max="12288" width="9.140625" style="35"/>
    <col min="12289" max="12289" width="17.42578125" style="35" bestFit="1" customWidth="1"/>
    <col min="12290" max="12290" width="20.5703125" style="35" bestFit="1" customWidth="1"/>
    <col min="12291" max="12291" width="12.42578125" style="35" bestFit="1" customWidth="1"/>
    <col min="12292" max="12292" width="21.42578125" style="35" bestFit="1" customWidth="1"/>
    <col min="12293" max="12293" width="9.140625" style="35"/>
    <col min="12294" max="12294" width="16.85546875" style="35" bestFit="1" customWidth="1"/>
    <col min="12295" max="12295" width="17.5703125" style="35" bestFit="1" customWidth="1"/>
    <col min="12296" max="12296" width="16.85546875" style="35" bestFit="1" customWidth="1"/>
    <col min="12297" max="12297" width="20.42578125" style="35" bestFit="1" customWidth="1"/>
    <col min="12298" max="12544" width="9.140625" style="35"/>
    <col min="12545" max="12545" width="17.42578125" style="35" bestFit="1" customWidth="1"/>
    <col min="12546" max="12546" width="20.5703125" style="35" bestFit="1" customWidth="1"/>
    <col min="12547" max="12547" width="12.42578125" style="35" bestFit="1" customWidth="1"/>
    <col min="12548" max="12548" width="21.42578125" style="35" bestFit="1" customWidth="1"/>
    <col min="12549" max="12549" width="9.140625" style="35"/>
    <col min="12550" max="12550" width="16.85546875" style="35" bestFit="1" customWidth="1"/>
    <col min="12551" max="12551" width="17.5703125" style="35" bestFit="1" customWidth="1"/>
    <col min="12552" max="12552" width="16.85546875" style="35" bestFit="1" customWidth="1"/>
    <col min="12553" max="12553" width="20.42578125" style="35" bestFit="1" customWidth="1"/>
    <col min="12554" max="12800" width="9.140625" style="35"/>
    <col min="12801" max="12801" width="17.42578125" style="35" bestFit="1" customWidth="1"/>
    <col min="12802" max="12802" width="20.5703125" style="35" bestFit="1" customWidth="1"/>
    <col min="12803" max="12803" width="12.42578125" style="35" bestFit="1" customWidth="1"/>
    <col min="12804" max="12804" width="21.42578125" style="35" bestFit="1" customWidth="1"/>
    <col min="12805" max="12805" width="9.140625" style="35"/>
    <col min="12806" max="12806" width="16.85546875" style="35" bestFit="1" customWidth="1"/>
    <col min="12807" max="12807" width="17.5703125" style="35" bestFit="1" customWidth="1"/>
    <col min="12808" max="12808" width="16.85546875" style="35" bestFit="1" customWidth="1"/>
    <col min="12809" max="12809" width="20.42578125" style="35" bestFit="1" customWidth="1"/>
    <col min="12810" max="13056" width="9.140625" style="35"/>
    <col min="13057" max="13057" width="17.42578125" style="35" bestFit="1" customWidth="1"/>
    <col min="13058" max="13058" width="20.5703125" style="35" bestFit="1" customWidth="1"/>
    <col min="13059" max="13059" width="12.42578125" style="35" bestFit="1" customWidth="1"/>
    <col min="13060" max="13060" width="21.42578125" style="35" bestFit="1" customWidth="1"/>
    <col min="13061" max="13061" width="9.140625" style="35"/>
    <col min="13062" max="13062" width="16.85546875" style="35" bestFit="1" customWidth="1"/>
    <col min="13063" max="13063" width="17.5703125" style="35" bestFit="1" customWidth="1"/>
    <col min="13064" max="13064" width="16.85546875" style="35" bestFit="1" customWidth="1"/>
    <col min="13065" max="13065" width="20.42578125" style="35" bestFit="1" customWidth="1"/>
    <col min="13066" max="13312" width="9.140625" style="35"/>
    <col min="13313" max="13313" width="17.42578125" style="35" bestFit="1" customWidth="1"/>
    <col min="13314" max="13314" width="20.5703125" style="35" bestFit="1" customWidth="1"/>
    <col min="13315" max="13315" width="12.42578125" style="35" bestFit="1" customWidth="1"/>
    <col min="13316" max="13316" width="21.42578125" style="35" bestFit="1" customWidth="1"/>
    <col min="13317" max="13317" width="9.140625" style="35"/>
    <col min="13318" max="13318" width="16.85546875" style="35" bestFit="1" customWidth="1"/>
    <col min="13319" max="13319" width="17.5703125" style="35" bestFit="1" customWidth="1"/>
    <col min="13320" max="13320" width="16.85546875" style="35" bestFit="1" customWidth="1"/>
    <col min="13321" max="13321" width="20.42578125" style="35" bestFit="1" customWidth="1"/>
    <col min="13322" max="13568" width="9.140625" style="35"/>
    <col min="13569" max="13569" width="17.42578125" style="35" bestFit="1" customWidth="1"/>
    <col min="13570" max="13570" width="20.5703125" style="35" bestFit="1" customWidth="1"/>
    <col min="13571" max="13571" width="12.42578125" style="35" bestFit="1" customWidth="1"/>
    <col min="13572" max="13572" width="21.42578125" style="35" bestFit="1" customWidth="1"/>
    <col min="13573" max="13573" width="9.140625" style="35"/>
    <col min="13574" max="13574" width="16.85546875" style="35" bestFit="1" customWidth="1"/>
    <col min="13575" max="13575" width="17.5703125" style="35" bestFit="1" customWidth="1"/>
    <col min="13576" max="13576" width="16.85546875" style="35" bestFit="1" customWidth="1"/>
    <col min="13577" max="13577" width="20.42578125" style="35" bestFit="1" customWidth="1"/>
    <col min="13578" max="13824" width="9.140625" style="35"/>
    <col min="13825" max="13825" width="17.42578125" style="35" bestFit="1" customWidth="1"/>
    <col min="13826" max="13826" width="20.5703125" style="35" bestFit="1" customWidth="1"/>
    <col min="13827" max="13827" width="12.42578125" style="35" bestFit="1" customWidth="1"/>
    <col min="13828" max="13828" width="21.42578125" style="35" bestFit="1" customWidth="1"/>
    <col min="13829" max="13829" width="9.140625" style="35"/>
    <col min="13830" max="13830" width="16.85546875" style="35" bestFit="1" customWidth="1"/>
    <col min="13831" max="13831" width="17.5703125" style="35" bestFit="1" customWidth="1"/>
    <col min="13832" max="13832" width="16.85546875" style="35" bestFit="1" customWidth="1"/>
    <col min="13833" max="13833" width="20.42578125" style="35" bestFit="1" customWidth="1"/>
    <col min="13834" max="14080" width="9.140625" style="35"/>
    <col min="14081" max="14081" width="17.42578125" style="35" bestFit="1" customWidth="1"/>
    <col min="14082" max="14082" width="20.5703125" style="35" bestFit="1" customWidth="1"/>
    <col min="14083" max="14083" width="12.42578125" style="35" bestFit="1" customWidth="1"/>
    <col min="14084" max="14084" width="21.42578125" style="35" bestFit="1" customWidth="1"/>
    <col min="14085" max="14085" width="9.140625" style="35"/>
    <col min="14086" max="14086" width="16.85546875" style="35" bestFit="1" customWidth="1"/>
    <col min="14087" max="14087" width="17.5703125" style="35" bestFit="1" customWidth="1"/>
    <col min="14088" max="14088" width="16.85546875" style="35" bestFit="1" customWidth="1"/>
    <col min="14089" max="14089" width="20.42578125" style="35" bestFit="1" customWidth="1"/>
    <col min="14090" max="14336" width="9.140625" style="35"/>
    <col min="14337" max="14337" width="17.42578125" style="35" bestFit="1" customWidth="1"/>
    <col min="14338" max="14338" width="20.5703125" style="35" bestFit="1" customWidth="1"/>
    <col min="14339" max="14339" width="12.42578125" style="35" bestFit="1" customWidth="1"/>
    <col min="14340" max="14340" width="21.42578125" style="35" bestFit="1" customWidth="1"/>
    <col min="14341" max="14341" width="9.140625" style="35"/>
    <col min="14342" max="14342" width="16.85546875" style="35" bestFit="1" customWidth="1"/>
    <col min="14343" max="14343" width="17.5703125" style="35" bestFit="1" customWidth="1"/>
    <col min="14344" max="14344" width="16.85546875" style="35" bestFit="1" customWidth="1"/>
    <col min="14345" max="14345" width="20.42578125" style="35" bestFit="1" customWidth="1"/>
    <col min="14346" max="14592" width="9.140625" style="35"/>
    <col min="14593" max="14593" width="17.42578125" style="35" bestFit="1" customWidth="1"/>
    <col min="14594" max="14594" width="20.5703125" style="35" bestFit="1" customWidth="1"/>
    <col min="14595" max="14595" width="12.42578125" style="35" bestFit="1" customWidth="1"/>
    <col min="14596" max="14596" width="21.42578125" style="35" bestFit="1" customWidth="1"/>
    <col min="14597" max="14597" width="9.140625" style="35"/>
    <col min="14598" max="14598" width="16.85546875" style="35" bestFit="1" customWidth="1"/>
    <col min="14599" max="14599" width="17.5703125" style="35" bestFit="1" customWidth="1"/>
    <col min="14600" max="14600" width="16.85546875" style="35" bestFit="1" customWidth="1"/>
    <col min="14601" max="14601" width="20.42578125" style="35" bestFit="1" customWidth="1"/>
    <col min="14602" max="14848" width="9.140625" style="35"/>
    <col min="14849" max="14849" width="17.42578125" style="35" bestFit="1" customWidth="1"/>
    <col min="14850" max="14850" width="20.5703125" style="35" bestFit="1" customWidth="1"/>
    <col min="14851" max="14851" width="12.42578125" style="35" bestFit="1" customWidth="1"/>
    <col min="14852" max="14852" width="21.42578125" style="35" bestFit="1" customWidth="1"/>
    <col min="14853" max="14853" width="9.140625" style="35"/>
    <col min="14854" max="14854" width="16.85546875" style="35" bestFit="1" customWidth="1"/>
    <col min="14855" max="14855" width="17.5703125" style="35" bestFit="1" customWidth="1"/>
    <col min="14856" max="14856" width="16.85546875" style="35" bestFit="1" customWidth="1"/>
    <col min="14857" max="14857" width="20.42578125" style="35" bestFit="1" customWidth="1"/>
    <col min="14858" max="15104" width="9.140625" style="35"/>
    <col min="15105" max="15105" width="17.42578125" style="35" bestFit="1" customWidth="1"/>
    <col min="15106" max="15106" width="20.5703125" style="35" bestFit="1" customWidth="1"/>
    <col min="15107" max="15107" width="12.42578125" style="35" bestFit="1" customWidth="1"/>
    <col min="15108" max="15108" width="21.42578125" style="35" bestFit="1" customWidth="1"/>
    <col min="15109" max="15109" width="9.140625" style="35"/>
    <col min="15110" max="15110" width="16.85546875" style="35" bestFit="1" customWidth="1"/>
    <col min="15111" max="15111" width="17.5703125" style="35" bestFit="1" customWidth="1"/>
    <col min="15112" max="15112" width="16.85546875" style="35" bestFit="1" customWidth="1"/>
    <col min="15113" max="15113" width="20.42578125" style="35" bestFit="1" customWidth="1"/>
    <col min="15114" max="15360" width="9.140625" style="35"/>
    <col min="15361" max="15361" width="17.42578125" style="35" bestFit="1" customWidth="1"/>
    <col min="15362" max="15362" width="20.5703125" style="35" bestFit="1" customWidth="1"/>
    <col min="15363" max="15363" width="12.42578125" style="35" bestFit="1" customWidth="1"/>
    <col min="15364" max="15364" width="21.42578125" style="35" bestFit="1" customWidth="1"/>
    <col min="15365" max="15365" width="9.140625" style="35"/>
    <col min="15366" max="15366" width="16.85546875" style="35" bestFit="1" customWidth="1"/>
    <col min="15367" max="15367" width="17.5703125" style="35" bestFit="1" customWidth="1"/>
    <col min="15368" max="15368" width="16.85546875" style="35" bestFit="1" customWidth="1"/>
    <col min="15369" max="15369" width="20.42578125" style="35" bestFit="1" customWidth="1"/>
    <col min="15370" max="15616" width="9.140625" style="35"/>
    <col min="15617" max="15617" width="17.42578125" style="35" bestFit="1" customWidth="1"/>
    <col min="15618" max="15618" width="20.5703125" style="35" bestFit="1" customWidth="1"/>
    <col min="15619" max="15619" width="12.42578125" style="35" bestFit="1" customWidth="1"/>
    <col min="15620" max="15620" width="21.42578125" style="35" bestFit="1" customWidth="1"/>
    <col min="15621" max="15621" width="9.140625" style="35"/>
    <col min="15622" max="15622" width="16.85546875" style="35" bestFit="1" customWidth="1"/>
    <col min="15623" max="15623" width="17.5703125" style="35" bestFit="1" customWidth="1"/>
    <col min="15624" max="15624" width="16.85546875" style="35" bestFit="1" customWidth="1"/>
    <col min="15625" max="15625" width="20.42578125" style="35" bestFit="1" customWidth="1"/>
    <col min="15626" max="15872" width="9.140625" style="35"/>
    <col min="15873" max="15873" width="17.42578125" style="35" bestFit="1" customWidth="1"/>
    <col min="15874" max="15874" width="20.5703125" style="35" bestFit="1" customWidth="1"/>
    <col min="15875" max="15875" width="12.42578125" style="35" bestFit="1" customWidth="1"/>
    <col min="15876" max="15876" width="21.42578125" style="35" bestFit="1" customWidth="1"/>
    <col min="15877" max="15877" width="9.140625" style="35"/>
    <col min="15878" max="15878" width="16.85546875" style="35" bestFit="1" customWidth="1"/>
    <col min="15879" max="15879" width="17.5703125" style="35" bestFit="1" customWidth="1"/>
    <col min="15880" max="15880" width="16.85546875" style="35" bestFit="1" customWidth="1"/>
    <col min="15881" max="15881" width="20.42578125" style="35" bestFit="1" customWidth="1"/>
    <col min="15882" max="16128" width="9.140625" style="35"/>
    <col min="16129" max="16129" width="17.42578125" style="35" bestFit="1" customWidth="1"/>
    <col min="16130" max="16130" width="20.5703125" style="35" bestFit="1" customWidth="1"/>
    <col min="16131" max="16131" width="12.42578125" style="35" bestFit="1" customWidth="1"/>
    <col min="16132" max="16132" width="21.42578125" style="35" bestFit="1" customWidth="1"/>
    <col min="16133" max="16133" width="9.140625" style="35"/>
    <col min="16134" max="16134" width="16.85546875" style="35" bestFit="1" customWidth="1"/>
    <col min="16135" max="16135" width="17.5703125" style="35" bestFit="1" customWidth="1"/>
    <col min="16136" max="16136" width="16.85546875" style="35" bestFit="1" customWidth="1"/>
    <col min="16137" max="16137" width="20.42578125" style="35" bestFit="1" customWidth="1"/>
    <col min="16138" max="16384" width="9.140625" style="35"/>
  </cols>
  <sheetData>
    <row r="1" spans="1:9" x14ac:dyDescent="0.25">
      <c r="A1" s="49" t="s">
        <v>76</v>
      </c>
    </row>
    <row r="2" spans="1:9" x14ac:dyDescent="0.25">
      <c r="A2" s="37" t="s">
        <v>42</v>
      </c>
      <c r="B2" s="37" t="s">
        <v>43</v>
      </c>
      <c r="C2" s="707" t="s">
        <v>77</v>
      </c>
      <c r="D2" s="707"/>
      <c r="E2" s="707"/>
      <c r="F2" s="707"/>
      <c r="G2" s="707"/>
      <c r="H2" s="707"/>
      <c r="I2" s="707"/>
    </row>
    <row r="3" spans="1:9" x14ac:dyDescent="0.25">
      <c r="A3" s="37"/>
      <c r="B3" s="37"/>
      <c r="C3" s="37" t="s">
        <v>45</v>
      </c>
      <c r="D3" s="37" t="s">
        <v>46</v>
      </c>
      <c r="E3" s="37" t="s">
        <v>47</v>
      </c>
      <c r="F3" s="37" t="s">
        <v>48</v>
      </c>
      <c r="G3" s="37" t="s">
        <v>49</v>
      </c>
      <c r="H3" s="37" t="s">
        <v>50</v>
      </c>
      <c r="I3" s="37" t="s">
        <v>51</v>
      </c>
    </row>
    <row r="4" spans="1:9" x14ac:dyDescent="0.25">
      <c r="A4" s="41">
        <v>22</v>
      </c>
      <c r="B4" s="42" t="s">
        <v>52</v>
      </c>
      <c r="C4" s="37">
        <v>1</v>
      </c>
      <c r="D4" s="37"/>
      <c r="E4" s="37"/>
      <c r="F4" s="37"/>
      <c r="G4" s="37"/>
      <c r="H4" s="37"/>
      <c r="I4" s="37"/>
    </row>
    <row r="5" spans="1:9" x14ac:dyDescent="0.25">
      <c r="A5" s="41"/>
      <c r="B5" s="50" t="s">
        <v>78</v>
      </c>
      <c r="C5" s="37">
        <v>1</v>
      </c>
      <c r="D5" s="37"/>
      <c r="E5" s="37"/>
      <c r="F5" s="37"/>
      <c r="G5" s="37"/>
      <c r="H5" s="37"/>
      <c r="I5" s="37"/>
    </row>
    <row r="6" spans="1:9" x14ac:dyDescent="0.25">
      <c r="A6" s="41"/>
      <c r="B6" s="42" t="s">
        <v>54</v>
      </c>
      <c r="C6" s="37">
        <v>1</v>
      </c>
      <c r="D6" s="37"/>
      <c r="E6" s="37"/>
      <c r="F6" s="37"/>
      <c r="G6" s="37"/>
      <c r="H6" s="37"/>
      <c r="I6" s="37"/>
    </row>
    <row r="7" spans="1:9" x14ac:dyDescent="0.25">
      <c r="A7" s="41"/>
      <c r="B7" s="42" t="s">
        <v>55</v>
      </c>
      <c r="C7" s="37">
        <v>1</v>
      </c>
      <c r="D7" s="37"/>
      <c r="E7" s="37"/>
      <c r="F7" s="37"/>
      <c r="G7" s="37"/>
      <c r="H7" s="37"/>
      <c r="I7" s="37"/>
    </row>
    <row r="8" spans="1:9" x14ac:dyDescent="0.25">
      <c r="A8" s="41"/>
      <c r="B8" s="42" t="s">
        <v>56</v>
      </c>
      <c r="C8" s="37">
        <v>1</v>
      </c>
      <c r="D8" s="37"/>
      <c r="E8" s="37"/>
      <c r="F8" s="37"/>
      <c r="G8" s="37"/>
      <c r="H8" s="37"/>
      <c r="I8" s="37"/>
    </row>
    <row r="9" spans="1:9" x14ac:dyDescent="0.25">
      <c r="A9" s="41"/>
      <c r="B9" s="42" t="s">
        <v>57</v>
      </c>
      <c r="C9" s="37">
        <v>1</v>
      </c>
      <c r="D9" s="37"/>
      <c r="E9" s="37"/>
      <c r="F9" s="37"/>
      <c r="G9" s="37"/>
      <c r="H9" s="37"/>
      <c r="I9" s="37"/>
    </row>
    <row r="10" spans="1:9" x14ac:dyDescent="0.25">
      <c r="A10" s="41"/>
      <c r="B10" s="42" t="s">
        <v>58</v>
      </c>
      <c r="C10" s="37">
        <v>1</v>
      </c>
      <c r="D10" s="37"/>
      <c r="E10" s="37"/>
      <c r="F10" s="37"/>
      <c r="G10" s="37"/>
      <c r="H10" s="37"/>
      <c r="I10" s="37"/>
    </row>
    <row r="11" spans="1:9" x14ac:dyDescent="0.25">
      <c r="A11" s="41"/>
      <c r="B11" s="42" t="s">
        <v>59</v>
      </c>
      <c r="C11" s="37">
        <v>1</v>
      </c>
      <c r="D11" s="37"/>
      <c r="E11" s="37"/>
      <c r="F11" s="37"/>
      <c r="G11" s="37"/>
      <c r="H11" s="37"/>
      <c r="I11" s="37"/>
    </row>
    <row r="12" spans="1:9" x14ac:dyDescent="0.25">
      <c r="A12" s="43">
        <v>24</v>
      </c>
      <c r="B12" s="44" t="s">
        <v>52</v>
      </c>
      <c r="C12" s="37">
        <v>1</v>
      </c>
      <c r="D12" s="37"/>
      <c r="E12" s="37"/>
      <c r="F12" s="37"/>
      <c r="G12" s="37"/>
      <c r="H12" s="37"/>
      <c r="I12" s="37"/>
    </row>
    <row r="13" spans="1:9" x14ac:dyDescent="0.25">
      <c r="A13" s="43"/>
      <c r="B13" s="44" t="s">
        <v>78</v>
      </c>
      <c r="C13" s="37">
        <v>1</v>
      </c>
      <c r="D13" s="37"/>
      <c r="E13" s="37"/>
      <c r="F13" s="37"/>
      <c r="G13" s="37"/>
      <c r="H13" s="37"/>
      <c r="I13" s="37"/>
    </row>
    <row r="14" spans="1:9" x14ac:dyDescent="0.25">
      <c r="A14" s="43"/>
      <c r="B14" s="44" t="s">
        <v>54</v>
      </c>
      <c r="C14" s="37">
        <v>1</v>
      </c>
      <c r="D14" s="37"/>
      <c r="E14" s="37"/>
      <c r="F14" s="37"/>
      <c r="G14" s="37"/>
      <c r="H14" s="37"/>
      <c r="I14" s="37"/>
    </row>
    <row r="15" spans="1:9" x14ac:dyDescent="0.25">
      <c r="A15" s="43"/>
      <c r="B15" s="44" t="s">
        <v>55</v>
      </c>
      <c r="C15" s="37">
        <v>1</v>
      </c>
      <c r="D15" s="37"/>
      <c r="E15" s="37"/>
      <c r="F15" s="37"/>
      <c r="G15" s="37"/>
      <c r="H15" s="37"/>
      <c r="I15" s="37"/>
    </row>
    <row r="16" spans="1:9" x14ac:dyDescent="0.25">
      <c r="A16" s="43"/>
      <c r="B16" s="44" t="s">
        <v>56</v>
      </c>
      <c r="C16" s="37">
        <v>0.5</v>
      </c>
      <c r="D16" s="37"/>
      <c r="E16" s="37"/>
      <c r="F16" s="37">
        <v>0.25</v>
      </c>
      <c r="G16" s="37">
        <v>0.25</v>
      </c>
      <c r="H16" s="37"/>
      <c r="I16" s="37"/>
    </row>
    <row r="17" spans="1:9" x14ac:dyDescent="0.25">
      <c r="A17" s="43"/>
      <c r="B17" s="44" t="s">
        <v>57</v>
      </c>
      <c r="C17" s="37">
        <v>0.5</v>
      </c>
      <c r="D17" s="37"/>
      <c r="E17" s="37"/>
      <c r="F17" s="37">
        <v>0.25</v>
      </c>
      <c r="G17" s="37">
        <v>0.25</v>
      </c>
      <c r="H17" s="37"/>
      <c r="I17" s="37"/>
    </row>
    <row r="18" spans="1:9" x14ac:dyDescent="0.25">
      <c r="A18" s="43"/>
      <c r="B18" s="44" t="s">
        <v>58</v>
      </c>
      <c r="C18" s="37">
        <v>0.5</v>
      </c>
      <c r="D18" s="37"/>
      <c r="E18" s="37"/>
      <c r="F18" s="37">
        <v>0.25</v>
      </c>
      <c r="G18" s="37">
        <v>0.25</v>
      </c>
      <c r="H18" s="37"/>
      <c r="I18" s="37"/>
    </row>
    <row r="19" spans="1:9" x14ac:dyDescent="0.25">
      <c r="A19" s="43"/>
      <c r="B19" s="44" t="s">
        <v>59</v>
      </c>
      <c r="C19" s="37">
        <v>0.5</v>
      </c>
      <c r="D19" s="37"/>
      <c r="E19" s="37"/>
      <c r="F19" s="37">
        <v>0.25</v>
      </c>
      <c r="G19" s="37">
        <v>0.25</v>
      </c>
      <c r="H19" s="37"/>
      <c r="I19" s="37"/>
    </row>
    <row r="20" spans="1:9" x14ac:dyDescent="0.25">
      <c r="A20" s="45">
        <v>25</v>
      </c>
      <c r="B20" s="46" t="s">
        <v>52</v>
      </c>
      <c r="C20" s="37">
        <v>1</v>
      </c>
      <c r="D20" s="37"/>
      <c r="E20" s="37"/>
      <c r="F20" s="37"/>
      <c r="G20" s="37"/>
      <c r="H20" s="37"/>
      <c r="I20" s="37"/>
    </row>
    <row r="21" spans="1:9" x14ac:dyDescent="0.25">
      <c r="A21" s="45"/>
      <c r="B21" s="46" t="s">
        <v>78</v>
      </c>
      <c r="C21" s="37">
        <v>1</v>
      </c>
      <c r="D21" s="37"/>
      <c r="E21" s="37"/>
      <c r="F21" s="37"/>
      <c r="G21" s="37"/>
      <c r="H21" s="37"/>
      <c r="I21" s="37"/>
    </row>
    <row r="22" spans="1:9" x14ac:dyDescent="0.25">
      <c r="A22" s="45"/>
      <c r="B22" s="46" t="s">
        <v>54</v>
      </c>
      <c r="C22" s="37">
        <v>1</v>
      </c>
      <c r="D22" s="37"/>
      <c r="E22" s="37"/>
      <c r="F22" s="37"/>
      <c r="G22" s="37"/>
      <c r="H22" s="37"/>
      <c r="I22" s="37"/>
    </row>
    <row r="23" spans="1:9" x14ac:dyDescent="0.25">
      <c r="A23" s="45"/>
      <c r="B23" s="46" t="s">
        <v>55</v>
      </c>
      <c r="C23" s="37">
        <v>1</v>
      </c>
      <c r="D23" s="37"/>
      <c r="E23" s="37"/>
      <c r="F23" s="37"/>
      <c r="G23" s="37"/>
      <c r="H23" s="37"/>
      <c r="I23" s="37"/>
    </row>
    <row r="24" spans="1:9" x14ac:dyDescent="0.25">
      <c r="A24" s="45"/>
      <c r="B24" s="46" t="s">
        <v>60</v>
      </c>
      <c r="C24" s="37"/>
      <c r="D24" s="37"/>
      <c r="E24" s="37">
        <v>1</v>
      </c>
      <c r="F24" s="37"/>
      <c r="G24" s="37"/>
      <c r="H24" s="37"/>
      <c r="I24" s="37"/>
    </row>
    <row r="25" spans="1:9" x14ac:dyDescent="0.25">
      <c r="A25" s="45"/>
      <c r="B25" s="46" t="s">
        <v>56</v>
      </c>
      <c r="C25" s="37">
        <v>0.5</v>
      </c>
      <c r="D25" s="37"/>
      <c r="E25" s="37"/>
      <c r="F25" s="37">
        <v>0.25</v>
      </c>
      <c r="G25" s="37">
        <v>0.25</v>
      </c>
      <c r="H25" s="37"/>
      <c r="I25" s="37"/>
    </row>
    <row r="26" spans="1:9" x14ac:dyDescent="0.25">
      <c r="A26" s="45"/>
      <c r="B26" s="46" t="s">
        <v>57</v>
      </c>
      <c r="C26" s="37">
        <v>0.5</v>
      </c>
      <c r="D26" s="37"/>
      <c r="E26" s="37"/>
      <c r="F26" s="37">
        <v>0.25</v>
      </c>
      <c r="G26" s="37">
        <v>0.25</v>
      </c>
      <c r="H26" s="37"/>
      <c r="I26" s="37"/>
    </row>
    <row r="27" spans="1:9" x14ac:dyDescent="0.25">
      <c r="A27" s="45"/>
      <c r="B27" s="46" t="s">
        <v>58</v>
      </c>
      <c r="C27" s="37">
        <v>0.5</v>
      </c>
      <c r="D27" s="37"/>
      <c r="E27" s="37"/>
      <c r="F27" s="37">
        <v>0.25</v>
      </c>
      <c r="G27" s="37">
        <v>0.25</v>
      </c>
      <c r="H27" s="37"/>
      <c r="I27" s="37"/>
    </row>
    <row r="28" spans="1:9" x14ac:dyDescent="0.25">
      <c r="A28" s="45"/>
      <c r="B28" s="46" t="s">
        <v>59</v>
      </c>
      <c r="C28" s="37">
        <v>0.5</v>
      </c>
      <c r="D28" s="37"/>
      <c r="E28" s="37"/>
      <c r="F28" s="37">
        <v>0.25</v>
      </c>
      <c r="G28" s="37">
        <v>0.25</v>
      </c>
      <c r="H28" s="37"/>
      <c r="I28" s="37"/>
    </row>
    <row r="29" spans="1:9" x14ac:dyDescent="0.25">
      <c r="A29" s="47" t="s">
        <v>61</v>
      </c>
      <c r="B29" s="48" t="s">
        <v>39</v>
      </c>
      <c r="C29" s="37">
        <v>0.99</v>
      </c>
      <c r="D29" s="37"/>
      <c r="E29" s="37">
        <v>0.01</v>
      </c>
      <c r="F29" s="37"/>
      <c r="G29" s="37"/>
      <c r="H29" s="37"/>
      <c r="I29" s="37"/>
    </row>
    <row r="30" spans="1:9" x14ac:dyDescent="0.25">
      <c r="A30" s="48"/>
      <c r="B30" s="48" t="s">
        <v>62</v>
      </c>
      <c r="C30" s="37">
        <v>0.97</v>
      </c>
      <c r="D30" s="37"/>
      <c r="E30" s="37">
        <v>0.03</v>
      </c>
      <c r="F30" s="37"/>
      <c r="G30" s="37"/>
      <c r="H30" s="37"/>
      <c r="I30" s="37"/>
    </row>
    <row r="31" spans="1:9" x14ac:dyDescent="0.25">
      <c r="A31" s="48"/>
      <c r="B31" s="48" t="s">
        <v>63</v>
      </c>
      <c r="C31" s="37"/>
      <c r="D31" s="37">
        <v>1</v>
      </c>
      <c r="E31" s="37"/>
      <c r="F31" s="37"/>
      <c r="G31" s="37"/>
      <c r="H31" s="37"/>
      <c r="I31" s="37"/>
    </row>
    <row r="32" spans="1:9" x14ac:dyDescent="0.25">
      <c r="A32" s="48"/>
      <c r="B32" s="48" t="s">
        <v>64</v>
      </c>
      <c r="C32" s="37"/>
      <c r="D32" s="37"/>
      <c r="E32" s="37"/>
      <c r="F32" s="37"/>
      <c r="G32" s="37"/>
      <c r="H32" s="37">
        <v>1</v>
      </c>
      <c r="I32" s="37"/>
    </row>
    <row r="33" spans="1:9" x14ac:dyDescent="0.25">
      <c r="A33" s="48"/>
      <c r="B33" s="48" t="s">
        <v>65</v>
      </c>
      <c r="C33" s="37"/>
      <c r="D33" s="37"/>
      <c r="E33" s="37"/>
      <c r="F33" s="37"/>
      <c r="G33" s="37"/>
      <c r="H33" s="37">
        <v>1</v>
      </c>
      <c r="I33" s="37"/>
    </row>
    <row r="34" spans="1:9" x14ac:dyDescent="0.25">
      <c r="A34" s="48"/>
      <c r="B34" s="48" t="s">
        <v>66</v>
      </c>
      <c r="C34" s="37"/>
      <c r="D34" s="37"/>
      <c r="E34" s="37"/>
      <c r="F34" s="37"/>
      <c r="G34" s="37"/>
      <c r="H34" s="37">
        <v>0.35</v>
      </c>
      <c r="I34" s="37">
        <v>0.65</v>
      </c>
    </row>
    <row r="35" spans="1:9" x14ac:dyDescent="0.25">
      <c r="A35" s="48"/>
      <c r="B35" s="48" t="s">
        <v>67</v>
      </c>
      <c r="C35" s="37"/>
      <c r="D35" s="37"/>
      <c r="E35" s="37"/>
      <c r="F35" s="37"/>
      <c r="G35" s="37"/>
      <c r="H35" s="37">
        <v>0.15</v>
      </c>
      <c r="I35" s="37">
        <v>0.85</v>
      </c>
    </row>
    <row r="36" spans="1:9" x14ac:dyDescent="0.25">
      <c r="A36" s="48"/>
      <c r="B36" s="48" t="s">
        <v>68</v>
      </c>
      <c r="C36" s="37"/>
      <c r="D36" s="37">
        <v>1</v>
      </c>
      <c r="E36" s="37"/>
      <c r="F36" s="37"/>
      <c r="G36" s="37"/>
      <c r="H36" s="37"/>
      <c r="I36" s="37"/>
    </row>
    <row r="37" spans="1:9" s="52" customFormat="1" x14ac:dyDescent="0.25">
      <c r="A37" s="51"/>
      <c r="B37" s="51"/>
      <c r="C37" s="51"/>
      <c r="D37" s="51"/>
      <c r="E37" s="51"/>
      <c r="F37" s="51"/>
      <c r="G37" s="51"/>
      <c r="H37" s="51"/>
      <c r="I37" s="51"/>
    </row>
    <row r="38" spans="1:9" s="52" customFormat="1" x14ac:dyDescent="0.25">
      <c r="A38" s="53" t="s">
        <v>79</v>
      </c>
      <c r="B38" s="51"/>
      <c r="C38" s="51"/>
      <c r="D38" s="51"/>
      <c r="E38" s="51"/>
      <c r="F38" s="51"/>
      <c r="G38" s="51"/>
      <c r="H38" s="51"/>
      <c r="I38" s="51"/>
    </row>
    <row r="39" spans="1:9" x14ac:dyDescent="0.25">
      <c r="A39" s="37" t="s">
        <v>42</v>
      </c>
      <c r="B39" s="37" t="s">
        <v>43</v>
      </c>
      <c r="C39" s="707" t="s">
        <v>77</v>
      </c>
      <c r="D39" s="707"/>
      <c r="E39" s="707"/>
      <c r="F39" s="707"/>
      <c r="G39" s="707"/>
      <c r="H39" s="707"/>
      <c r="I39" s="707"/>
    </row>
    <row r="40" spans="1:9" x14ac:dyDescent="0.25">
      <c r="A40" s="37"/>
      <c r="B40" s="37"/>
      <c r="C40" s="37" t="s">
        <v>45</v>
      </c>
      <c r="D40" s="37" t="s">
        <v>46</v>
      </c>
      <c r="E40" s="37" t="s">
        <v>47</v>
      </c>
      <c r="F40" s="37" t="s">
        <v>48</v>
      </c>
      <c r="G40" s="37" t="s">
        <v>49</v>
      </c>
      <c r="H40" s="37" t="s">
        <v>50</v>
      </c>
      <c r="I40" s="37" t="s">
        <v>51</v>
      </c>
    </row>
    <row r="41" spans="1:9" x14ac:dyDescent="0.25">
      <c r="A41" s="41">
        <v>22</v>
      </c>
      <c r="B41" s="42" t="s">
        <v>52</v>
      </c>
      <c r="C41" s="37">
        <v>0.77</v>
      </c>
      <c r="D41" s="37">
        <v>0.15</v>
      </c>
      <c r="E41" s="37"/>
      <c r="F41" s="37"/>
      <c r="G41" s="37">
        <v>0.08</v>
      </c>
      <c r="H41" s="37"/>
      <c r="I41" s="37"/>
    </row>
    <row r="42" spans="1:9" x14ac:dyDescent="0.25">
      <c r="A42" s="41"/>
      <c r="B42" s="42" t="s">
        <v>78</v>
      </c>
      <c r="C42" s="37">
        <v>1</v>
      </c>
      <c r="D42" s="37"/>
      <c r="E42" s="37"/>
      <c r="F42" s="37"/>
      <c r="G42" s="37"/>
      <c r="H42" s="37"/>
      <c r="I42" s="37"/>
    </row>
    <row r="43" spans="1:9" x14ac:dyDescent="0.25">
      <c r="A43" s="41"/>
      <c r="B43" s="42" t="s">
        <v>54</v>
      </c>
      <c r="C43" s="37">
        <v>1</v>
      </c>
      <c r="D43" s="37"/>
      <c r="E43" s="37"/>
      <c r="F43" s="37"/>
      <c r="G43" s="37"/>
      <c r="H43" s="37"/>
      <c r="I43" s="37"/>
    </row>
    <row r="44" spans="1:9" x14ac:dyDescent="0.25">
      <c r="A44" s="41"/>
      <c r="B44" s="42" t="s">
        <v>55</v>
      </c>
      <c r="C44" s="37">
        <v>0.63</v>
      </c>
      <c r="D44" s="37">
        <v>0.25</v>
      </c>
      <c r="E44" s="37"/>
      <c r="F44" s="37"/>
      <c r="G44" s="37">
        <v>0.12</v>
      </c>
      <c r="H44" s="37"/>
      <c r="I44" s="37"/>
    </row>
    <row r="45" spans="1:9" x14ac:dyDescent="0.25">
      <c r="A45" s="41"/>
      <c r="B45" s="42" t="s">
        <v>56</v>
      </c>
      <c r="C45" s="37">
        <v>1</v>
      </c>
      <c r="D45" s="37"/>
      <c r="E45" s="37"/>
      <c r="F45" s="37"/>
      <c r="G45" s="37"/>
      <c r="H45" s="37"/>
      <c r="I45" s="37"/>
    </row>
    <row r="46" spans="1:9" x14ac:dyDescent="0.25">
      <c r="A46" s="41"/>
      <c r="B46" s="42" t="s">
        <v>57</v>
      </c>
      <c r="C46" s="37">
        <v>1</v>
      </c>
      <c r="D46" s="37"/>
      <c r="E46" s="37"/>
      <c r="F46" s="37"/>
      <c r="G46" s="37"/>
      <c r="H46" s="37"/>
      <c r="I46" s="37"/>
    </row>
    <row r="47" spans="1:9" x14ac:dyDescent="0.25">
      <c r="A47" s="41"/>
      <c r="B47" s="42" t="s">
        <v>58</v>
      </c>
      <c r="C47" s="37">
        <v>1</v>
      </c>
      <c r="D47" s="37"/>
      <c r="E47" s="37"/>
      <c r="F47" s="37"/>
      <c r="G47" s="37"/>
      <c r="H47" s="37"/>
      <c r="I47" s="37"/>
    </row>
    <row r="48" spans="1:9" x14ac:dyDescent="0.25">
      <c r="A48" s="41"/>
      <c r="B48" s="42" t="s">
        <v>59</v>
      </c>
      <c r="C48" s="37">
        <v>1</v>
      </c>
      <c r="D48" s="37"/>
      <c r="E48" s="37"/>
      <c r="F48" s="37"/>
      <c r="G48" s="37"/>
      <c r="H48" s="37"/>
      <c r="I48" s="37"/>
    </row>
    <row r="49" spans="1:9" x14ac:dyDescent="0.25">
      <c r="A49" s="43">
        <v>24</v>
      </c>
      <c r="B49" s="44" t="s">
        <v>52</v>
      </c>
      <c r="C49" s="37">
        <v>1</v>
      </c>
      <c r="D49" s="37"/>
      <c r="E49" s="37"/>
      <c r="F49" s="37"/>
      <c r="G49" s="37"/>
      <c r="H49" s="37"/>
      <c r="I49" s="37"/>
    </row>
    <row r="50" spans="1:9" x14ac:dyDescent="0.25">
      <c r="A50" s="43"/>
      <c r="B50" s="44" t="s">
        <v>78</v>
      </c>
      <c r="C50" s="37">
        <v>1</v>
      </c>
      <c r="D50" s="37"/>
      <c r="E50" s="37"/>
      <c r="F50" s="37"/>
      <c r="G50" s="37"/>
      <c r="H50" s="37"/>
      <c r="I50" s="37"/>
    </row>
    <row r="51" spans="1:9" x14ac:dyDescent="0.25">
      <c r="A51" s="43"/>
      <c r="B51" s="44" t="s">
        <v>54</v>
      </c>
      <c r="C51" s="37">
        <v>1</v>
      </c>
      <c r="D51" s="37"/>
      <c r="E51" s="37"/>
      <c r="F51" s="37"/>
      <c r="G51" s="37"/>
      <c r="H51" s="37"/>
      <c r="I51" s="37"/>
    </row>
    <row r="52" spans="1:9" x14ac:dyDescent="0.25">
      <c r="A52" s="43"/>
      <c r="B52" s="44" t="s">
        <v>55</v>
      </c>
      <c r="C52" s="37">
        <v>1</v>
      </c>
      <c r="D52" s="37"/>
      <c r="E52" s="37"/>
      <c r="F52" s="37"/>
      <c r="G52" s="37"/>
      <c r="H52" s="37"/>
      <c r="I52" s="37"/>
    </row>
    <row r="53" spans="1:9" x14ac:dyDescent="0.25">
      <c r="A53" s="43"/>
      <c r="B53" s="44" t="s">
        <v>56</v>
      </c>
      <c r="C53" s="37">
        <v>0.5</v>
      </c>
      <c r="D53" s="37"/>
      <c r="E53" s="37"/>
      <c r="F53" s="37">
        <v>0.25</v>
      </c>
      <c r="G53" s="37">
        <v>0.25</v>
      </c>
      <c r="H53" s="37"/>
      <c r="I53" s="37"/>
    </row>
    <row r="54" spans="1:9" x14ac:dyDescent="0.25">
      <c r="A54" s="43"/>
      <c r="B54" s="44" t="s">
        <v>57</v>
      </c>
      <c r="C54" s="37">
        <v>0.5</v>
      </c>
      <c r="D54" s="37"/>
      <c r="E54" s="37"/>
      <c r="F54" s="37">
        <v>0.25</v>
      </c>
      <c r="G54" s="37">
        <v>0.25</v>
      </c>
      <c r="H54" s="37"/>
      <c r="I54" s="37"/>
    </row>
    <row r="55" spans="1:9" x14ac:dyDescent="0.25">
      <c r="A55" s="43"/>
      <c r="B55" s="44" t="s">
        <v>58</v>
      </c>
      <c r="C55" s="37">
        <v>0.5</v>
      </c>
      <c r="D55" s="37"/>
      <c r="E55" s="37"/>
      <c r="F55" s="37">
        <v>0.25</v>
      </c>
      <c r="G55" s="37">
        <v>0.25</v>
      </c>
      <c r="H55" s="37"/>
      <c r="I55" s="37"/>
    </row>
    <row r="56" spans="1:9" x14ac:dyDescent="0.25">
      <c r="A56" s="43"/>
      <c r="B56" s="44" t="s">
        <v>59</v>
      </c>
      <c r="C56" s="37">
        <v>0.5</v>
      </c>
      <c r="D56" s="37"/>
      <c r="E56" s="37"/>
      <c r="F56" s="37">
        <v>0.25</v>
      </c>
      <c r="G56" s="37">
        <v>0.25</v>
      </c>
      <c r="H56" s="37"/>
      <c r="I56" s="37"/>
    </row>
    <row r="57" spans="1:9" x14ac:dyDescent="0.25">
      <c r="A57" s="45">
        <v>25</v>
      </c>
      <c r="B57" s="46" t="s">
        <v>52</v>
      </c>
      <c r="C57" s="37">
        <v>1</v>
      </c>
      <c r="D57" s="37"/>
      <c r="E57" s="37"/>
      <c r="F57" s="37"/>
      <c r="G57" s="37"/>
      <c r="H57" s="37"/>
      <c r="I57" s="37"/>
    </row>
    <row r="58" spans="1:9" x14ac:dyDescent="0.25">
      <c r="A58" s="45"/>
      <c r="B58" s="46" t="s">
        <v>78</v>
      </c>
      <c r="C58" s="37">
        <v>1</v>
      </c>
      <c r="D58" s="37"/>
      <c r="E58" s="37"/>
      <c r="F58" s="37"/>
      <c r="G58" s="37"/>
      <c r="H58" s="37"/>
      <c r="I58" s="37"/>
    </row>
    <row r="59" spans="1:9" x14ac:dyDescent="0.25">
      <c r="A59" s="45"/>
      <c r="B59" s="46" t="s">
        <v>54</v>
      </c>
      <c r="C59" s="37">
        <v>1</v>
      </c>
      <c r="D59" s="37"/>
      <c r="E59" s="37"/>
      <c r="F59" s="37"/>
      <c r="G59" s="37"/>
      <c r="H59" s="37"/>
      <c r="I59" s="37"/>
    </row>
    <row r="60" spans="1:9" x14ac:dyDescent="0.25">
      <c r="A60" s="45"/>
      <c r="B60" s="46" t="s">
        <v>55</v>
      </c>
      <c r="C60" s="37">
        <v>1</v>
      </c>
      <c r="D60" s="37"/>
      <c r="E60" s="37"/>
      <c r="F60" s="37"/>
      <c r="G60" s="37"/>
      <c r="H60" s="37"/>
      <c r="I60" s="37"/>
    </row>
    <row r="61" spans="1:9" x14ac:dyDescent="0.25">
      <c r="A61" s="45"/>
      <c r="B61" s="46" t="s">
        <v>60</v>
      </c>
      <c r="C61" s="37"/>
      <c r="D61" s="37"/>
      <c r="E61" s="37">
        <v>1</v>
      </c>
      <c r="F61" s="37"/>
      <c r="G61" s="37"/>
      <c r="H61" s="37"/>
      <c r="I61" s="37"/>
    </row>
    <row r="62" spans="1:9" x14ac:dyDescent="0.25">
      <c r="A62" s="45"/>
      <c r="B62" s="46" t="s">
        <v>56</v>
      </c>
      <c r="C62" s="37">
        <v>0.5</v>
      </c>
      <c r="D62" s="37"/>
      <c r="E62" s="37"/>
      <c r="F62" s="37">
        <v>0.25</v>
      </c>
      <c r="G62" s="37">
        <v>0.25</v>
      </c>
      <c r="H62" s="37"/>
      <c r="I62" s="37"/>
    </row>
    <row r="63" spans="1:9" x14ac:dyDescent="0.25">
      <c r="A63" s="45"/>
      <c r="B63" s="46" t="s">
        <v>57</v>
      </c>
      <c r="C63" s="37">
        <v>0.5</v>
      </c>
      <c r="D63" s="37"/>
      <c r="E63" s="37"/>
      <c r="F63" s="37">
        <v>0.25</v>
      </c>
      <c r="G63" s="37">
        <v>0.25</v>
      </c>
      <c r="H63" s="37"/>
      <c r="I63" s="37"/>
    </row>
    <row r="64" spans="1:9" x14ac:dyDescent="0.25">
      <c r="A64" s="45"/>
      <c r="B64" s="46" t="s">
        <v>58</v>
      </c>
      <c r="C64" s="37">
        <v>0.5</v>
      </c>
      <c r="D64" s="37"/>
      <c r="E64" s="37"/>
      <c r="F64" s="37">
        <v>0.25</v>
      </c>
      <c r="G64" s="37">
        <v>0.25</v>
      </c>
      <c r="H64" s="37"/>
      <c r="I64" s="37"/>
    </row>
    <row r="65" spans="1:9" x14ac:dyDescent="0.25">
      <c r="A65" s="45"/>
      <c r="B65" s="46" t="s">
        <v>59</v>
      </c>
      <c r="C65" s="37">
        <v>0.5</v>
      </c>
      <c r="D65" s="37"/>
      <c r="E65" s="37"/>
      <c r="F65" s="37">
        <v>0.25</v>
      </c>
      <c r="G65" s="37">
        <v>0.25</v>
      </c>
      <c r="H65" s="37"/>
      <c r="I65" s="37"/>
    </row>
    <row r="66" spans="1:9" x14ac:dyDescent="0.25">
      <c r="A66" s="47" t="s">
        <v>61</v>
      </c>
      <c r="B66" s="48" t="s">
        <v>39</v>
      </c>
      <c r="C66" s="37">
        <v>0.99</v>
      </c>
      <c r="D66" s="37"/>
      <c r="E66" s="37">
        <v>0.01</v>
      </c>
      <c r="F66" s="37"/>
      <c r="G66" s="37"/>
      <c r="H66" s="37"/>
      <c r="I66" s="37"/>
    </row>
    <row r="67" spans="1:9" x14ac:dyDescent="0.25">
      <c r="A67" s="48"/>
      <c r="B67" s="48" t="s">
        <v>62</v>
      </c>
      <c r="C67" s="37">
        <v>0.97</v>
      </c>
      <c r="D67" s="37"/>
      <c r="E67" s="37">
        <v>0.03</v>
      </c>
      <c r="F67" s="37"/>
      <c r="G67" s="37"/>
      <c r="H67" s="37"/>
      <c r="I67" s="37"/>
    </row>
    <row r="68" spans="1:9" x14ac:dyDescent="0.25">
      <c r="A68" s="48"/>
      <c r="B68" s="48" t="s">
        <v>63</v>
      </c>
      <c r="C68" s="37"/>
      <c r="D68" s="37">
        <v>1</v>
      </c>
      <c r="E68" s="37"/>
      <c r="F68" s="37"/>
      <c r="G68" s="37"/>
      <c r="H68" s="37"/>
      <c r="I68" s="37"/>
    </row>
    <row r="69" spans="1:9" x14ac:dyDescent="0.25">
      <c r="A69" s="48"/>
      <c r="B69" s="48" t="s">
        <v>64</v>
      </c>
      <c r="C69" s="37"/>
      <c r="D69" s="37"/>
      <c r="E69" s="37"/>
      <c r="F69" s="37"/>
      <c r="G69" s="37"/>
      <c r="H69" s="37">
        <v>1</v>
      </c>
      <c r="I69" s="37"/>
    </row>
    <row r="70" spans="1:9" x14ac:dyDescent="0.25">
      <c r="A70" s="48"/>
      <c r="B70" s="48" t="s">
        <v>65</v>
      </c>
      <c r="C70" s="37"/>
      <c r="D70" s="37"/>
      <c r="E70" s="37"/>
      <c r="F70" s="37"/>
      <c r="G70" s="37"/>
      <c r="H70" s="37">
        <v>1</v>
      </c>
      <c r="I70" s="37"/>
    </row>
    <row r="71" spans="1:9" x14ac:dyDescent="0.25">
      <c r="A71" s="48"/>
      <c r="B71" s="48" t="s">
        <v>66</v>
      </c>
      <c r="C71" s="37"/>
      <c r="D71" s="37"/>
      <c r="E71" s="37"/>
      <c r="F71" s="37"/>
      <c r="G71" s="37"/>
      <c r="H71" s="37">
        <v>0.35</v>
      </c>
      <c r="I71" s="37">
        <v>0.65</v>
      </c>
    </row>
    <row r="72" spans="1:9" x14ac:dyDescent="0.25">
      <c r="A72" s="48"/>
      <c r="B72" s="48" t="s">
        <v>67</v>
      </c>
      <c r="C72" s="37"/>
      <c r="D72" s="37"/>
      <c r="E72" s="37"/>
      <c r="F72" s="37"/>
      <c r="G72" s="37"/>
      <c r="H72" s="37">
        <v>0.15</v>
      </c>
      <c r="I72" s="37">
        <v>0.85</v>
      </c>
    </row>
    <row r="73" spans="1:9" x14ac:dyDescent="0.25">
      <c r="A73" s="48"/>
      <c r="B73" s="48" t="s">
        <v>68</v>
      </c>
      <c r="C73" s="37"/>
      <c r="D73" s="37">
        <v>1</v>
      </c>
      <c r="E73" s="37"/>
      <c r="F73" s="37"/>
      <c r="G73" s="37"/>
      <c r="H73" s="37"/>
      <c r="I73" s="37"/>
    </row>
    <row r="75" spans="1:9" x14ac:dyDescent="0.25">
      <c r="A75" s="53" t="s">
        <v>80</v>
      </c>
      <c r="B75" s="51"/>
      <c r="C75" s="51"/>
      <c r="D75" s="51"/>
      <c r="E75" s="51"/>
      <c r="F75" s="51"/>
      <c r="G75" s="51"/>
      <c r="H75" s="51"/>
      <c r="I75" s="51"/>
    </row>
    <row r="76" spans="1:9" x14ac:dyDescent="0.25">
      <c r="A76" s="37" t="s">
        <v>42</v>
      </c>
      <c r="B76" s="37" t="s">
        <v>43</v>
      </c>
      <c r="C76" s="707" t="s">
        <v>77</v>
      </c>
      <c r="D76" s="707"/>
      <c r="E76" s="707"/>
      <c r="F76" s="707"/>
      <c r="G76" s="707"/>
      <c r="H76" s="707"/>
      <c r="I76" s="707"/>
    </row>
    <row r="77" spans="1:9" x14ac:dyDescent="0.25">
      <c r="A77" s="37"/>
      <c r="B77" s="37"/>
      <c r="C77" s="37" t="s">
        <v>45</v>
      </c>
      <c r="D77" s="37" t="s">
        <v>46</v>
      </c>
      <c r="E77" s="37" t="s">
        <v>47</v>
      </c>
      <c r="F77" s="37" t="s">
        <v>48</v>
      </c>
      <c r="G77" s="37" t="s">
        <v>49</v>
      </c>
      <c r="H77" s="37" t="s">
        <v>50</v>
      </c>
      <c r="I77" s="37" t="s">
        <v>51</v>
      </c>
    </row>
    <row r="78" spans="1:9" x14ac:dyDescent="0.25">
      <c r="A78" s="41">
        <v>22</v>
      </c>
      <c r="B78" s="42" t="s">
        <v>52</v>
      </c>
      <c r="C78" s="37">
        <v>0.85</v>
      </c>
      <c r="D78" s="37">
        <v>0.09</v>
      </c>
      <c r="E78" s="37"/>
      <c r="F78" s="37"/>
      <c r="G78" s="37">
        <v>0.06</v>
      </c>
      <c r="H78" s="37"/>
      <c r="I78" s="37"/>
    </row>
    <row r="79" spans="1:9" x14ac:dyDescent="0.25">
      <c r="A79" s="41"/>
      <c r="B79" s="42" t="s">
        <v>78</v>
      </c>
      <c r="C79" s="37">
        <v>0.85</v>
      </c>
      <c r="D79" s="37">
        <v>0.09</v>
      </c>
      <c r="E79" s="37"/>
      <c r="F79" s="37"/>
      <c r="G79" s="37">
        <v>0.06</v>
      </c>
      <c r="H79" s="37"/>
      <c r="I79" s="37"/>
    </row>
    <row r="80" spans="1:9" x14ac:dyDescent="0.25">
      <c r="A80" s="41"/>
      <c r="B80" s="42" t="s">
        <v>54</v>
      </c>
      <c r="C80" s="37">
        <v>1</v>
      </c>
      <c r="D80" s="37"/>
      <c r="E80" s="37"/>
      <c r="F80" s="37"/>
      <c r="G80" s="37"/>
      <c r="H80" s="37"/>
      <c r="I80" s="37"/>
    </row>
    <row r="81" spans="1:9" x14ac:dyDescent="0.25">
      <c r="A81" s="41"/>
      <c r="B81" s="42" t="s">
        <v>55</v>
      </c>
      <c r="C81" s="37">
        <v>0.85</v>
      </c>
      <c r="D81" s="37">
        <v>0.09</v>
      </c>
      <c r="E81" s="37"/>
      <c r="F81" s="37"/>
      <c r="G81" s="37">
        <v>0.06</v>
      </c>
      <c r="H81" s="37"/>
      <c r="I81" s="37"/>
    </row>
    <row r="82" spans="1:9" x14ac:dyDescent="0.25">
      <c r="A82" s="41"/>
      <c r="B82" s="42" t="s">
        <v>56</v>
      </c>
      <c r="C82" s="37">
        <v>1</v>
      </c>
      <c r="D82" s="37"/>
      <c r="E82" s="37"/>
      <c r="F82" s="37"/>
      <c r="G82" s="37"/>
      <c r="H82" s="37"/>
      <c r="I82" s="37"/>
    </row>
    <row r="83" spans="1:9" x14ac:dyDescent="0.25">
      <c r="A83" s="41"/>
      <c r="B83" s="42" t="s">
        <v>57</v>
      </c>
      <c r="C83" s="37">
        <v>1</v>
      </c>
      <c r="D83" s="37"/>
      <c r="E83" s="37"/>
      <c r="F83" s="37"/>
      <c r="G83" s="37"/>
      <c r="H83" s="37"/>
      <c r="I83" s="37"/>
    </row>
    <row r="84" spans="1:9" x14ac:dyDescent="0.25">
      <c r="A84" s="41"/>
      <c r="B84" s="42" t="s">
        <v>58</v>
      </c>
      <c r="C84" s="37">
        <v>1</v>
      </c>
      <c r="D84" s="37"/>
      <c r="E84" s="37"/>
      <c r="F84" s="37"/>
      <c r="G84" s="37"/>
      <c r="H84" s="37"/>
      <c r="I84" s="37"/>
    </row>
    <row r="85" spans="1:9" x14ac:dyDescent="0.25">
      <c r="A85" s="41"/>
      <c r="B85" s="42" t="s">
        <v>59</v>
      </c>
      <c r="C85" s="37">
        <v>1</v>
      </c>
      <c r="D85" s="37"/>
      <c r="E85" s="37"/>
      <c r="F85" s="37"/>
      <c r="G85" s="37"/>
      <c r="H85" s="37"/>
      <c r="I85" s="37"/>
    </row>
    <row r="86" spans="1:9" x14ac:dyDescent="0.25">
      <c r="A86" s="43">
        <v>24</v>
      </c>
      <c r="B86" s="44" t="s">
        <v>52</v>
      </c>
      <c r="C86" s="37">
        <v>1</v>
      </c>
      <c r="D86" s="37"/>
      <c r="E86" s="37"/>
      <c r="F86" s="37"/>
      <c r="G86" s="37"/>
      <c r="H86" s="37"/>
      <c r="I86" s="37"/>
    </row>
    <row r="87" spans="1:9" x14ac:dyDescent="0.25">
      <c r="A87" s="43"/>
      <c r="B87" s="44" t="s">
        <v>78</v>
      </c>
      <c r="C87" s="37">
        <v>1</v>
      </c>
      <c r="D87" s="37"/>
      <c r="E87" s="37"/>
      <c r="F87" s="37"/>
      <c r="G87" s="37"/>
      <c r="H87" s="37"/>
      <c r="I87" s="37"/>
    </row>
    <row r="88" spans="1:9" x14ac:dyDescent="0.25">
      <c r="A88" s="43"/>
      <c r="B88" s="44" t="s">
        <v>54</v>
      </c>
      <c r="C88" s="37">
        <v>1</v>
      </c>
      <c r="D88" s="37"/>
      <c r="E88" s="37"/>
      <c r="F88" s="37"/>
      <c r="G88" s="37"/>
      <c r="H88" s="37"/>
      <c r="I88" s="37"/>
    </row>
    <row r="89" spans="1:9" x14ac:dyDescent="0.25">
      <c r="A89" s="43"/>
      <c r="B89" s="44" t="s">
        <v>55</v>
      </c>
      <c r="C89" s="37">
        <v>1</v>
      </c>
      <c r="D89" s="37"/>
      <c r="E89" s="37"/>
      <c r="F89" s="37"/>
      <c r="G89" s="37"/>
      <c r="H89" s="37"/>
      <c r="I89" s="37"/>
    </row>
    <row r="90" spans="1:9" x14ac:dyDescent="0.25">
      <c r="A90" s="43"/>
      <c r="B90" s="44" t="s">
        <v>56</v>
      </c>
      <c r="C90" s="37">
        <v>0.5</v>
      </c>
      <c r="D90" s="37"/>
      <c r="E90" s="37"/>
      <c r="F90" s="37">
        <v>0.25</v>
      </c>
      <c r="G90" s="37">
        <v>0.25</v>
      </c>
      <c r="H90" s="37"/>
      <c r="I90" s="37"/>
    </row>
    <row r="91" spans="1:9" x14ac:dyDescent="0.25">
      <c r="A91" s="43"/>
      <c r="B91" s="44" t="s">
        <v>57</v>
      </c>
      <c r="C91" s="37">
        <v>0.5</v>
      </c>
      <c r="D91" s="37"/>
      <c r="E91" s="37"/>
      <c r="F91" s="37">
        <v>0.25</v>
      </c>
      <c r="G91" s="37">
        <v>0.25</v>
      </c>
      <c r="H91" s="37"/>
      <c r="I91" s="37"/>
    </row>
    <row r="92" spans="1:9" x14ac:dyDescent="0.25">
      <c r="A92" s="43"/>
      <c r="B92" s="44" t="s">
        <v>58</v>
      </c>
      <c r="C92" s="37">
        <v>0.5</v>
      </c>
      <c r="D92" s="37"/>
      <c r="E92" s="37"/>
      <c r="F92" s="37">
        <v>0.25</v>
      </c>
      <c r="G92" s="37">
        <v>0.25</v>
      </c>
      <c r="H92" s="37"/>
      <c r="I92" s="37"/>
    </row>
    <row r="93" spans="1:9" x14ac:dyDescent="0.25">
      <c r="A93" s="43"/>
      <c r="B93" s="44" t="s">
        <v>59</v>
      </c>
      <c r="C93" s="37">
        <v>0.5</v>
      </c>
      <c r="D93" s="37"/>
      <c r="E93" s="37"/>
      <c r="F93" s="37">
        <v>0.25</v>
      </c>
      <c r="G93" s="37">
        <v>0.25</v>
      </c>
      <c r="H93" s="37"/>
      <c r="I93" s="37"/>
    </row>
    <row r="94" spans="1:9" x14ac:dyDescent="0.25">
      <c r="A94" s="45">
        <v>25</v>
      </c>
      <c r="B94" s="46" t="s">
        <v>52</v>
      </c>
      <c r="C94" s="37">
        <v>1</v>
      </c>
      <c r="D94" s="37"/>
      <c r="E94" s="37"/>
      <c r="F94" s="37"/>
      <c r="G94" s="37"/>
      <c r="H94" s="37"/>
      <c r="I94" s="37"/>
    </row>
    <row r="95" spans="1:9" x14ac:dyDescent="0.25">
      <c r="A95" s="45"/>
      <c r="B95" s="46" t="s">
        <v>78</v>
      </c>
      <c r="C95" s="37">
        <v>1</v>
      </c>
      <c r="D95" s="37"/>
      <c r="E95" s="37"/>
      <c r="F95" s="37"/>
      <c r="G95" s="37"/>
      <c r="H95" s="37"/>
      <c r="I95" s="37"/>
    </row>
    <row r="96" spans="1:9" x14ac:dyDescent="0.25">
      <c r="A96" s="45"/>
      <c r="B96" s="46" t="s">
        <v>54</v>
      </c>
      <c r="C96" s="37">
        <v>1</v>
      </c>
      <c r="D96" s="37"/>
      <c r="E96" s="37"/>
      <c r="F96" s="37"/>
      <c r="G96" s="37"/>
      <c r="H96" s="37"/>
      <c r="I96" s="37"/>
    </row>
    <row r="97" spans="1:9" x14ac:dyDescent="0.25">
      <c r="A97" s="45"/>
      <c r="B97" s="46" t="s">
        <v>55</v>
      </c>
      <c r="C97" s="37">
        <v>1</v>
      </c>
      <c r="D97" s="37"/>
      <c r="E97" s="37"/>
      <c r="F97" s="37"/>
      <c r="G97" s="37"/>
      <c r="H97" s="37"/>
      <c r="I97" s="37"/>
    </row>
    <row r="98" spans="1:9" x14ac:dyDescent="0.25">
      <c r="A98" s="45"/>
      <c r="B98" s="46" t="s">
        <v>60</v>
      </c>
      <c r="C98" s="37"/>
      <c r="D98" s="37"/>
      <c r="E98" s="37">
        <v>1</v>
      </c>
      <c r="F98" s="37"/>
      <c r="G98" s="37"/>
      <c r="H98" s="37"/>
      <c r="I98" s="37"/>
    </row>
    <row r="99" spans="1:9" x14ac:dyDescent="0.25">
      <c r="A99" s="45"/>
      <c r="B99" s="46" t="s">
        <v>56</v>
      </c>
      <c r="C99" s="37">
        <v>0.5</v>
      </c>
      <c r="D99" s="37"/>
      <c r="E99" s="37"/>
      <c r="F99" s="37">
        <v>0.5</v>
      </c>
      <c r="G99" s="37"/>
      <c r="H99" s="37"/>
      <c r="I99" s="37"/>
    </row>
    <row r="100" spans="1:9" x14ac:dyDescent="0.25">
      <c r="A100" s="45"/>
      <c r="B100" s="46" t="s">
        <v>57</v>
      </c>
      <c r="C100" s="37">
        <v>0.5</v>
      </c>
      <c r="D100" s="37"/>
      <c r="E100" s="37"/>
      <c r="F100" s="37">
        <v>0.5</v>
      </c>
      <c r="G100" s="37"/>
      <c r="H100" s="37"/>
      <c r="I100" s="37"/>
    </row>
    <row r="101" spans="1:9" x14ac:dyDescent="0.25">
      <c r="A101" s="45"/>
      <c r="B101" s="46" t="s">
        <v>58</v>
      </c>
      <c r="C101" s="37">
        <v>0.5</v>
      </c>
      <c r="D101" s="37"/>
      <c r="E101" s="37"/>
      <c r="F101" s="37">
        <v>0.5</v>
      </c>
      <c r="G101" s="37"/>
      <c r="H101" s="37"/>
      <c r="I101" s="37"/>
    </row>
    <row r="102" spans="1:9" x14ac:dyDescent="0.25">
      <c r="A102" s="45"/>
      <c r="B102" s="46" t="s">
        <v>59</v>
      </c>
      <c r="C102" s="37">
        <v>0.5</v>
      </c>
      <c r="D102" s="37"/>
      <c r="E102" s="37"/>
      <c r="F102" s="37">
        <v>0.5</v>
      </c>
      <c r="G102" s="37"/>
      <c r="H102" s="37"/>
      <c r="I102" s="37"/>
    </row>
    <row r="103" spans="1:9" x14ac:dyDescent="0.25">
      <c r="A103" s="47" t="s">
        <v>61</v>
      </c>
      <c r="B103" s="48" t="s">
        <v>39</v>
      </c>
      <c r="C103" s="37">
        <v>0.99</v>
      </c>
      <c r="D103" s="37"/>
      <c r="E103" s="37">
        <v>0.01</v>
      </c>
      <c r="F103" s="37"/>
      <c r="G103" s="37"/>
      <c r="H103" s="37"/>
      <c r="I103" s="37"/>
    </row>
    <row r="104" spans="1:9" x14ac:dyDescent="0.25">
      <c r="A104" s="48"/>
      <c r="B104" s="48" t="s">
        <v>62</v>
      </c>
      <c r="C104" s="37">
        <v>0.97</v>
      </c>
      <c r="D104" s="37"/>
      <c r="E104" s="37">
        <v>0.03</v>
      </c>
      <c r="F104" s="37"/>
      <c r="G104" s="37"/>
      <c r="H104" s="37"/>
      <c r="I104" s="37"/>
    </row>
    <row r="105" spans="1:9" x14ac:dyDescent="0.25">
      <c r="A105" s="48"/>
      <c r="B105" s="48" t="s">
        <v>63</v>
      </c>
      <c r="C105" s="37"/>
      <c r="D105" s="37">
        <v>1</v>
      </c>
      <c r="E105" s="37"/>
      <c r="F105" s="37"/>
      <c r="G105" s="37"/>
      <c r="H105" s="37"/>
      <c r="I105" s="37"/>
    </row>
    <row r="106" spans="1:9" x14ac:dyDescent="0.25">
      <c r="A106" s="48"/>
      <c r="B106" s="48" t="s">
        <v>64</v>
      </c>
      <c r="C106" s="37"/>
      <c r="D106" s="37"/>
      <c r="E106" s="37"/>
      <c r="F106" s="37"/>
      <c r="G106" s="37"/>
      <c r="H106" s="37">
        <v>1</v>
      </c>
      <c r="I106" s="37"/>
    </row>
    <row r="107" spans="1:9" x14ac:dyDescent="0.25">
      <c r="A107" s="48"/>
      <c r="B107" s="48" t="s">
        <v>65</v>
      </c>
      <c r="C107" s="37"/>
      <c r="D107" s="37"/>
      <c r="E107" s="37"/>
      <c r="F107" s="37"/>
      <c r="G107" s="37"/>
      <c r="H107" s="37">
        <v>1</v>
      </c>
      <c r="I107" s="37"/>
    </row>
    <row r="108" spans="1:9" x14ac:dyDescent="0.25">
      <c r="A108" s="48"/>
      <c r="B108" s="48" t="s">
        <v>66</v>
      </c>
      <c r="C108" s="37"/>
      <c r="D108" s="37"/>
      <c r="E108" s="37"/>
      <c r="F108" s="37"/>
      <c r="G108" s="37"/>
      <c r="H108" s="37">
        <v>0.35</v>
      </c>
      <c r="I108" s="37">
        <v>0.65</v>
      </c>
    </row>
    <row r="109" spans="1:9" x14ac:dyDescent="0.25">
      <c r="A109" s="48"/>
      <c r="B109" s="48" t="s">
        <v>67</v>
      </c>
      <c r="C109" s="37"/>
      <c r="D109" s="37"/>
      <c r="E109" s="37"/>
      <c r="F109" s="37"/>
      <c r="G109" s="37"/>
      <c r="H109" s="37">
        <v>0.15</v>
      </c>
      <c r="I109" s="37">
        <v>0.85</v>
      </c>
    </row>
    <row r="110" spans="1:9" x14ac:dyDescent="0.25">
      <c r="A110" s="48"/>
      <c r="B110" s="48" t="s">
        <v>68</v>
      </c>
      <c r="C110" s="37"/>
      <c r="D110" s="37">
        <v>1</v>
      </c>
      <c r="E110" s="37"/>
      <c r="F110" s="37"/>
      <c r="G110" s="37"/>
      <c r="H110" s="37"/>
      <c r="I110" s="37"/>
    </row>
  </sheetData>
  <mergeCells count="3">
    <mergeCell ref="C2:I2"/>
    <mergeCell ref="C39:I39"/>
    <mergeCell ref="C76:I76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2"/>
  <sheetViews>
    <sheetView topLeftCell="A24" workbookViewId="0">
      <selection activeCell="N27" sqref="N27"/>
    </sheetView>
  </sheetViews>
  <sheetFormatPr defaultRowHeight="15" x14ac:dyDescent="0.25"/>
  <cols>
    <col min="1" max="1" width="11.140625" customWidth="1"/>
    <col min="2" max="2" width="15.7109375" customWidth="1"/>
    <col min="3" max="6" width="10" customWidth="1"/>
    <col min="7" max="8" width="6.5703125" bestFit="1" customWidth="1"/>
  </cols>
  <sheetData>
    <row r="1" spans="1:9" ht="17.25" x14ac:dyDescent="0.25">
      <c r="A1" s="223" t="s">
        <v>235</v>
      </c>
      <c r="B1" s="224"/>
      <c r="C1" s="224"/>
      <c r="D1" s="224"/>
      <c r="E1" s="224"/>
      <c r="F1" s="224"/>
      <c r="G1" s="224"/>
      <c r="H1" s="224"/>
      <c r="I1" s="224"/>
    </row>
    <row r="2" spans="1:9" x14ac:dyDescent="0.25">
      <c r="A2" s="224"/>
      <c r="B2" s="224"/>
      <c r="C2" s="224"/>
      <c r="D2" s="224"/>
      <c r="E2" s="224"/>
      <c r="F2" s="224"/>
      <c r="G2" s="224"/>
      <c r="H2" s="224"/>
      <c r="I2" s="224"/>
    </row>
    <row r="3" spans="1:9" x14ac:dyDescent="0.25">
      <c r="A3" s="224"/>
      <c r="B3" s="224"/>
      <c r="C3" s="224"/>
      <c r="D3" s="224"/>
      <c r="E3" s="225" t="s">
        <v>236</v>
      </c>
      <c r="F3" s="224"/>
      <c r="G3" s="224"/>
      <c r="H3" s="224"/>
      <c r="I3" s="224"/>
    </row>
    <row r="4" spans="1:9" x14ac:dyDescent="0.25">
      <c r="A4" s="224"/>
      <c r="B4" s="224"/>
      <c r="C4" s="226" t="s">
        <v>28</v>
      </c>
      <c r="D4" s="710" t="s">
        <v>237</v>
      </c>
      <c r="E4" s="710"/>
      <c r="F4" s="224"/>
      <c r="G4" s="224"/>
      <c r="H4" s="224"/>
      <c r="I4" s="224"/>
    </row>
    <row r="5" spans="1:9" x14ac:dyDescent="0.25">
      <c r="A5" s="224"/>
      <c r="B5" s="224"/>
      <c r="C5" s="227">
        <v>2012</v>
      </c>
      <c r="D5" s="708">
        <v>38833</v>
      </c>
      <c r="E5" s="709"/>
      <c r="F5" s="224"/>
      <c r="G5" s="224"/>
      <c r="H5" s="224"/>
      <c r="I5" s="228"/>
    </row>
    <row r="6" spans="1:9" x14ac:dyDescent="0.25">
      <c r="A6" s="224"/>
      <c r="B6" s="224"/>
      <c r="C6" s="227">
        <v>2013</v>
      </c>
      <c r="D6" s="708">
        <v>33137</v>
      </c>
      <c r="E6" s="709"/>
      <c r="F6" s="224"/>
      <c r="G6" s="224"/>
      <c r="H6" s="224"/>
      <c r="I6" s="228"/>
    </row>
    <row r="7" spans="1:9" x14ac:dyDescent="0.25">
      <c r="A7" s="224"/>
      <c r="B7" s="224"/>
      <c r="C7" s="227">
        <v>2014</v>
      </c>
      <c r="D7" s="711">
        <v>34868</v>
      </c>
      <c r="E7" s="711"/>
      <c r="F7" s="224"/>
      <c r="G7" s="224"/>
      <c r="H7" s="224"/>
      <c r="I7" s="228"/>
    </row>
    <row r="8" spans="1:9" x14ac:dyDescent="0.25">
      <c r="A8" s="224"/>
      <c r="B8" s="224"/>
      <c r="C8" s="227">
        <v>2015</v>
      </c>
      <c r="D8" s="711">
        <v>22857</v>
      </c>
      <c r="E8" s="711"/>
      <c r="F8" s="224"/>
      <c r="G8" s="224"/>
      <c r="H8" s="224"/>
      <c r="I8" s="228"/>
    </row>
    <row r="9" spans="1:9" x14ac:dyDescent="0.25">
      <c r="A9" s="224"/>
      <c r="B9" s="224"/>
      <c r="C9" s="227">
        <v>2016</v>
      </c>
      <c r="D9" s="708">
        <v>35167</v>
      </c>
      <c r="E9" s="709"/>
      <c r="F9" s="224"/>
      <c r="G9" s="224"/>
      <c r="H9" s="224"/>
      <c r="I9" s="228"/>
    </row>
    <row r="10" spans="1:9" x14ac:dyDescent="0.25">
      <c r="A10" s="224"/>
      <c r="B10" s="224"/>
      <c r="C10" s="228"/>
      <c r="D10" s="229"/>
      <c r="E10" s="229"/>
      <c r="F10" s="224"/>
      <c r="G10" s="224"/>
      <c r="H10" s="224"/>
      <c r="I10" s="224"/>
    </row>
    <row r="11" spans="1:9" ht="16.5" x14ac:dyDescent="0.25">
      <c r="A11" s="224"/>
      <c r="B11" s="224"/>
      <c r="C11" s="230" t="s">
        <v>238</v>
      </c>
      <c r="D11" s="224"/>
      <c r="E11" s="224"/>
      <c r="F11" s="224"/>
      <c r="G11" s="224"/>
      <c r="H11" s="224"/>
      <c r="I11" s="224"/>
    </row>
    <row r="12" spans="1:9" x14ac:dyDescent="0.25">
      <c r="A12" s="231" t="s">
        <v>239</v>
      </c>
      <c r="B12" s="224"/>
      <c r="C12" s="230"/>
      <c r="D12" s="224"/>
      <c r="E12" s="224"/>
      <c r="F12" s="224"/>
      <c r="G12" s="224"/>
      <c r="H12" s="224"/>
      <c r="I12" s="224"/>
    </row>
  </sheetData>
  <mergeCells count="6">
    <mergeCell ref="D9:E9"/>
    <mergeCell ref="D4:E4"/>
    <mergeCell ref="D5:E5"/>
    <mergeCell ref="D6:E6"/>
    <mergeCell ref="D7:E7"/>
    <mergeCell ref="D8:E8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0"/>
  <sheetViews>
    <sheetView workbookViewId="0">
      <selection activeCell="H18" sqref="H18"/>
    </sheetView>
  </sheetViews>
  <sheetFormatPr defaultRowHeight="15" x14ac:dyDescent="0.25"/>
  <cols>
    <col min="1" max="1" width="33.5703125" customWidth="1"/>
    <col min="2" max="11" width="11" customWidth="1"/>
  </cols>
  <sheetData>
    <row r="1" spans="1:11" x14ac:dyDescent="0.25">
      <c r="A1" s="209" t="s">
        <v>225</v>
      </c>
      <c r="B1" s="210"/>
      <c r="C1" s="210"/>
      <c r="D1" s="210"/>
      <c r="E1" s="210"/>
      <c r="F1" s="210"/>
      <c r="G1" s="210"/>
      <c r="H1" s="210"/>
      <c r="I1" s="712" t="s">
        <v>195</v>
      </c>
      <c r="J1" s="712"/>
      <c r="K1" s="712"/>
    </row>
    <row r="2" spans="1:11" ht="16.5" x14ac:dyDescent="0.25">
      <c r="A2" s="713" t="s">
        <v>226</v>
      </c>
      <c r="B2" s="211">
        <v>2007</v>
      </c>
      <c r="C2" s="211">
        <v>2008</v>
      </c>
      <c r="D2" s="211">
        <v>2009</v>
      </c>
      <c r="E2" s="211">
        <v>2010</v>
      </c>
      <c r="F2" s="211">
        <v>2011</v>
      </c>
      <c r="G2" s="211">
        <v>2012</v>
      </c>
      <c r="H2" s="211">
        <v>2013</v>
      </c>
      <c r="I2" s="211">
        <v>2014</v>
      </c>
      <c r="J2" s="150" t="s">
        <v>227</v>
      </c>
      <c r="K2" s="150" t="s">
        <v>228</v>
      </c>
    </row>
    <row r="3" spans="1:11" x14ac:dyDescent="0.25">
      <c r="A3" s="714"/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1" x14ac:dyDescent="0.25">
      <c r="A4" s="213" t="s">
        <v>229</v>
      </c>
      <c r="B4" s="214">
        <v>45336</v>
      </c>
      <c r="C4" s="214">
        <v>46677</v>
      </c>
      <c r="D4" s="214">
        <v>57169</v>
      </c>
      <c r="E4" s="214">
        <v>46282</v>
      </c>
      <c r="F4" s="214">
        <v>54356</v>
      </c>
      <c r="G4" s="214">
        <v>52739</v>
      </c>
      <c r="H4" s="214">
        <v>45924</v>
      </c>
      <c r="I4" s="214">
        <v>53276</v>
      </c>
      <c r="J4" s="215">
        <v>32861</v>
      </c>
      <c r="K4" s="215">
        <v>47542</v>
      </c>
    </row>
    <row r="5" spans="1:11" x14ac:dyDescent="0.25">
      <c r="A5" s="213" t="s">
        <v>230</v>
      </c>
      <c r="B5" s="214">
        <v>476.2</v>
      </c>
      <c r="C5" s="214">
        <v>935.2</v>
      </c>
      <c r="D5" s="214">
        <v>832.2</v>
      </c>
      <c r="E5" s="214">
        <v>585.70000000000005</v>
      </c>
      <c r="F5" s="214">
        <v>816.2</v>
      </c>
      <c r="G5" s="214">
        <v>834.9</v>
      </c>
      <c r="H5" s="214">
        <v>596.4</v>
      </c>
      <c r="I5" s="214">
        <v>682.4</v>
      </c>
      <c r="J5" s="216">
        <v>451</v>
      </c>
      <c r="K5" s="216">
        <v>545</v>
      </c>
    </row>
    <row r="6" spans="1:11" x14ac:dyDescent="0.25">
      <c r="A6" s="217" t="s">
        <v>231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</row>
    <row r="7" spans="1:11" x14ac:dyDescent="0.25">
      <c r="A7" s="213" t="s">
        <v>229</v>
      </c>
      <c r="B7" s="218">
        <v>1949</v>
      </c>
      <c r="C7" s="214">
        <v>2254</v>
      </c>
      <c r="D7" s="214">
        <v>2290</v>
      </c>
      <c r="E7" s="214">
        <v>2337</v>
      </c>
      <c r="F7" s="214">
        <v>2223</v>
      </c>
      <c r="G7" s="214">
        <v>2029</v>
      </c>
      <c r="H7" s="214">
        <v>2185</v>
      </c>
      <c r="I7" s="214">
        <v>2201</v>
      </c>
      <c r="J7" s="214">
        <v>2567</v>
      </c>
      <c r="K7" s="214">
        <v>2573</v>
      </c>
    </row>
    <row r="8" spans="1:11" x14ac:dyDescent="0.25">
      <c r="A8" s="219" t="s">
        <v>230</v>
      </c>
      <c r="B8" s="220">
        <v>325.39999999999998</v>
      </c>
      <c r="C8" s="220">
        <v>410.1</v>
      </c>
      <c r="D8" s="220">
        <v>388.6</v>
      </c>
      <c r="E8" s="220">
        <v>390.4</v>
      </c>
      <c r="F8" s="220">
        <v>374.9</v>
      </c>
      <c r="G8" s="220">
        <v>363.3</v>
      </c>
      <c r="H8" s="220">
        <v>370</v>
      </c>
      <c r="I8" s="220">
        <v>407</v>
      </c>
      <c r="J8" s="220">
        <v>482</v>
      </c>
      <c r="K8" s="220">
        <v>485</v>
      </c>
    </row>
    <row r="9" spans="1:11" ht="16.5" x14ac:dyDescent="0.25">
      <c r="A9" s="221" t="s">
        <v>232</v>
      </c>
      <c r="B9" s="222" t="s">
        <v>233</v>
      </c>
      <c r="C9" s="222" t="s">
        <v>234</v>
      </c>
      <c r="D9" s="210"/>
      <c r="E9" s="210"/>
      <c r="F9" s="210"/>
      <c r="G9" s="210"/>
      <c r="H9" s="210"/>
      <c r="I9" s="210"/>
      <c r="J9" s="210"/>
      <c r="K9" s="210"/>
    </row>
    <row r="10" spans="1:11" x14ac:dyDescent="0.25">
      <c r="A10" s="117"/>
      <c r="B10" s="210"/>
      <c r="C10" s="210"/>
      <c r="D10" s="210"/>
      <c r="E10" s="210"/>
      <c r="F10" s="210"/>
      <c r="G10" s="210"/>
      <c r="H10" s="210"/>
      <c r="I10" s="210"/>
      <c r="J10" s="210"/>
      <c r="K10" s="210"/>
    </row>
  </sheetData>
  <mergeCells count="2">
    <mergeCell ref="I1:K1"/>
    <mergeCell ref="A2:A3"/>
  </mergeCells>
  <hyperlinks>
    <hyperlink ref="I1:K1" location="'Table contents'!A1" display="Back to Table of Contents" xr:uid="{00000000-0004-0000-0E00-000000000000}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33"/>
  <sheetViews>
    <sheetView topLeftCell="A16" workbookViewId="0">
      <selection activeCell="F34" sqref="F34"/>
    </sheetView>
  </sheetViews>
  <sheetFormatPr defaultRowHeight="15" x14ac:dyDescent="0.25"/>
  <cols>
    <col min="3" max="3" width="24.28515625" customWidth="1"/>
    <col min="4" max="4" width="11.42578125" customWidth="1"/>
    <col min="5" max="6" width="11.85546875" customWidth="1"/>
    <col min="7" max="8" width="12.28515625" customWidth="1"/>
    <col min="9" max="11" width="12" customWidth="1"/>
    <col min="12" max="12" width="12.140625" customWidth="1"/>
    <col min="13" max="13" width="12.5703125" customWidth="1"/>
    <col min="14" max="14" width="9.7109375" customWidth="1"/>
  </cols>
  <sheetData>
    <row r="1" spans="1:14" ht="15.75" customHeight="1" x14ac:dyDescent="0.25">
      <c r="A1" s="58" t="s">
        <v>86</v>
      </c>
      <c r="B1" s="59"/>
      <c r="C1" s="59"/>
      <c r="D1" s="59"/>
      <c r="E1" s="60"/>
      <c r="F1" s="61"/>
      <c r="G1" s="60"/>
      <c r="H1" s="59"/>
      <c r="I1" s="59"/>
      <c r="J1" s="59"/>
      <c r="K1" s="59"/>
      <c r="L1" s="59"/>
      <c r="M1" s="59"/>
      <c r="N1" s="715">
        <v>51</v>
      </c>
    </row>
    <row r="2" spans="1:14" ht="15.75" x14ac:dyDescent="0.25">
      <c r="A2" s="62"/>
      <c r="B2" s="59"/>
      <c r="C2" s="59"/>
      <c r="D2" s="59"/>
      <c r="E2" s="63"/>
      <c r="F2" s="64"/>
      <c r="G2" s="63"/>
      <c r="H2" s="59"/>
      <c r="I2" s="63"/>
      <c r="J2" s="63"/>
      <c r="K2" s="63"/>
      <c r="L2" s="63"/>
      <c r="M2" s="65" t="s">
        <v>87</v>
      </c>
      <c r="N2" s="715"/>
    </row>
    <row r="3" spans="1:14" ht="15.75" x14ac:dyDescent="0.25">
      <c r="A3" s="716" t="s">
        <v>88</v>
      </c>
      <c r="B3" s="717"/>
      <c r="C3" s="718"/>
      <c r="D3" s="103">
        <v>2007</v>
      </c>
      <c r="E3" s="103">
        <v>2008</v>
      </c>
      <c r="F3" s="103">
        <v>2009</v>
      </c>
      <c r="G3" s="103">
        <v>2010</v>
      </c>
      <c r="H3" s="103">
        <v>2011</v>
      </c>
      <c r="I3" s="103">
        <v>2012</v>
      </c>
      <c r="J3" s="103">
        <v>2013</v>
      </c>
      <c r="K3" s="103">
        <v>2014</v>
      </c>
      <c r="L3" s="103">
        <v>2015</v>
      </c>
      <c r="M3" s="103">
        <v>2016</v>
      </c>
      <c r="N3" s="715"/>
    </row>
    <row r="4" spans="1:14" ht="15.75" x14ac:dyDescent="0.25">
      <c r="A4" s="66"/>
      <c r="B4" s="67"/>
      <c r="C4" s="67"/>
      <c r="D4" s="68"/>
      <c r="E4" s="68"/>
      <c r="F4" s="68"/>
      <c r="G4" s="68"/>
      <c r="H4" s="68"/>
      <c r="I4" s="68"/>
      <c r="J4" s="68"/>
      <c r="K4" s="69"/>
      <c r="L4" s="70"/>
      <c r="M4" s="70"/>
      <c r="N4" s="715"/>
    </row>
    <row r="5" spans="1:14" ht="15.75" x14ac:dyDescent="0.25">
      <c r="A5" s="71" t="s">
        <v>89</v>
      </c>
      <c r="B5" s="72"/>
      <c r="C5" s="72"/>
      <c r="D5" s="73">
        <v>22176</v>
      </c>
      <c r="E5" s="73">
        <v>22159</v>
      </c>
      <c r="F5" s="73">
        <v>22159</v>
      </c>
      <c r="G5" s="73">
        <v>22159</v>
      </c>
      <c r="H5" s="73">
        <v>22140</v>
      </c>
      <c r="I5" s="73">
        <v>22143</v>
      </c>
      <c r="J5" s="74">
        <v>22108</v>
      </c>
      <c r="K5" s="74">
        <v>22103</v>
      </c>
      <c r="L5" s="75">
        <v>22069</v>
      </c>
      <c r="M5" s="75">
        <v>22066</v>
      </c>
      <c r="N5" s="715"/>
    </row>
    <row r="6" spans="1:14" ht="15.75" x14ac:dyDescent="0.25">
      <c r="A6" s="76" t="s">
        <v>90</v>
      </c>
      <c r="B6" s="67"/>
      <c r="C6" s="67"/>
      <c r="D6" s="77">
        <v>11878</v>
      </c>
      <c r="E6" s="77">
        <v>11855</v>
      </c>
      <c r="F6" s="77">
        <v>11901</v>
      </c>
      <c r="G6" s="77">
        <v>11916</v>
      </c>
      <c r="H6" s="77">
        <v>11897</v>
      </c>
      <c r="I6" s="77">
        <v>11900</v>
      </c>
      <c r="J6" s="78">
        <v>11867</v>
      </c>
      <c r="K6" s="78">
        <v>11830</v>
      </c>
      <c r="L6" s="79">
        <v>11804</v>
      </c>
      <c r="M6" s="79">
        <v>11798</v>
      </c>
      <c r="N6" s="715"/>
    </row>
    <row r="7" spans="1:14" ht="15.75" x14ac:dyDescent="0.25">
      <c r="A7" s="76" t="s">
        <v>91</v>
      </c>
      <c r="B7" s="67"/>
      <c r="C7" s="67"/>
      <c r="D7" s="77">
        <v>799</v>
      </c>
      <c r="E7" s="77">
        <v>799</v>
      </c>
      <c r="F7" s="77">
        <v>799</v>
      </c>
      <c r="G7" s="77">
        <v>799</v>
      </c>
      <c r="H7" s="77">
        <v>799</v>
      </c>
      <c r="I7" s="77">
        <v>799</v>
      </c>
      <c r="J7" s="78">
        <v>799</v>
      </c>
      <c r="K7" s="78">
        <v>799</v>
      </c>
      <c r="L7" s="80">
        <v>799</v>
      </c>
      <c r="M7" s="80">
        <v>799</v>
      </c>
      <c r="N7" s="715"/>
    </row>
    <row r="8" spans="1:14" ht="15.75" x14ac:dyDescent="0.25">
      <c r="A8" s="81" t="s">
        <v>92</v>
      </c>
      <c r="B8" s="82"/>
      <c r="C8" s="83"/>
      <c r="D8" s="84">
        <v>200</v>
      </c>
      <c r="E8" s="84">
        <v>200</v>
      </c>
      <c r="F8" s="84">
        <v>200</v>
      </c>
      <c r="G8" s="84">
        <v>200</v>
      </c>
      <c r="H8" s="84">
        <v>200</v>
      </c>
      <c r="I8" s="84">
        <v>200</v>
      </c>
      <c r="J8" s="85">
        <v>200</v>
      </c>
      <c r="K8" s="85">
        <v>200</v>
      </c>
      <c r="L8" s="86">
        <v>200</v>
      </c>
      <c r="M8" s="86">
        <v>200</v>
      </c>
      <c r="N8" s="715"/>
    </row>
    <row r="9" spans="1:14" ht="15.75" x14ac:dyDescent="0.25">
      <c r="A9" s="81" t="s">
        <v>93</v>
      </c>
      <c r="B9" s="82"/>
      <c r="C9" s="83"/>
      <c r="D9" s="84">
        <v>599</v>
      </c>
      <c r="E9" s="84">
        <v>599</v>
      </c>
      <c r="F9" s="84">
        <v>599</v>
      </c>
      <c r="G9" s="84">
        <v>599</v>
      </c>
      <c r="H9" s="84">
        <v>599</v>
      </c>
      <c r="I9" s="84">
        <v>599</v>
      </c>
      <c r="J9" s="85">
        <v>599</v>
      </c>
      <c r="K9" s="85">
        <v>599</v>
      </c>
      <c r="L9" s="86">
        <v>599</v>
      </c>
      <c r="M9" s="86">
        <v>599</v>
      </c>
      <c r="N9" s="715"/>
    </row>
    <row r="10" spans="1:14" ht="15.75" x14ac:dyDescent="0.25">
      <c r="A10" s="76" t="s">
        <v>94</v>
      </c>
      <c r="B10" s="67"/>
      <c r="C10" s="67"/>
      <c r="D10" s="77">
        <v>6574</v>
      </c>
      <c r="E10" s="77">
        <v>6574</v>
      </c>
      <c r="F10" s="77">
        <v>6574</v>
      </c>
      <c r="G10" s="77">
        <v>6574</v>
      </c>
      <c r="H10" s="77">
        <v>6574</v>
      </c>
      <c r="I10" s="77">
        <v>6574</v>
      </c>
      <c r="J10" s="78">
        <v>6574</v>
      </c>
      <c r="K10" s="78">
        <v>6574</v>
      </c>
      <c r="L10" s="80">
        <v>6574</v>
      </c>
      <c r="M10" s="80">
        <v>6574</v>
      </c>
      <c r="N10" s="715"/>
    </row>
    <row r="11" spans="1:14" ht="18.75" x14ac:dyDescent="0.25">
      <c r="A11" s="76" t="s">
        <v>95</v>
      </c>
      <c r="B11" s="67"/>
      <c r="C11" s="67"/>
      <c r="D11" s="77">
        <v>472</v>
      </c>
      <c r="E11" s="77">
        <v>472</v>
      </c>
      <c r="F11" s="77">
        <v>472</v>
      </c>
      <c r="G11" s="77">
        <v>472</v>
      </c>
      <c r="H11" s="77">
        <v>497</v>
      </c>
      <c r="I11" s="77">
        <v>497</v>
      </c>
      <c r="J11" s="78">
        <v>497</v>
      </c>
      <c r="K11" s="78">
        <v>497</v>
      </c>
      <c r="L11" s="80">
        <v>497</v>
      </c>
      <c r="M11" s="80">
        <v>497</v>
      </c>
      <c r="N11" s="715"/>
    </row>
    <row r="12" spans="1:14" ht="18.75" x14ac:dyDescent="0.25">
      <c r="A12" s="76" t="s">
        <v>96</v>
      </c>
      <c r="B12" s="67"/>
      <c r="C12" s="67"/>
      <c r="D12" s="77">
        <v>134</v>
      </c>
      <c r="E12" s="77">
        <v>134</v>
      </c>
      <c r="F12" s="77">
        <v>134</v>
      </c>
      <c r="G12" s="77">
        <v>134</v>
      </c>
      <c r="H12" s="77">
        <v>134</v>
      </c>
      <c r="I12" s="77">
        <v>134</v>
      </c>
      <c r="J12" s="78">
        <v>134</v>
      </c>
      <c r="K12" s="78">
        <v>134</v>
      </c>
      <c r="L12" s="80">
        <v>134</v>
      </c>
      <c r="M12" s="80">
        <v>134</v>
      </c>
      <c r="N12" s="715"/>
    </row>
    <row r="13" spans="1:14" ht="18.75" x14ac:dyDescent="0.25">
      <c r="A13" s="76" t="s">
        <v>97</v>
      </c>
      <c r="B13" s="67"/>
      <c r="C13" s="67"/>
      <c r="D13" s="77">
        <v>275</v>
      </c>
      <c r="E13" s="77">
        <v>275</v>
      </c>
      <c r="F13" s="77">
        <v>275</v>
      </c>
      <c r="G13" s="77">
        <v>275</v>
      </c>
      <c r="H13" s="77">
        <v>275</v>
      </c>
      <c r="I13" s="77">
        <v>275</v>
      </c>
      <c r="J13" s="87">
        <v>275</v>
      </c>
      <c r="K13" s="78">
        <v>275</v>
      </c>
      <c r="L13" s="80">
        <v>275</v>
      </c>
      <c r="M13" s="80">
        <v>275</v>
      </c>
      <c r="N13" s="715"/>
    </row>
    <row r="14" spans="1:14" ht="15.75" x14ac:dyDescent="0.25">
      <c r="A14" s="76" t="s">
        <v>98</v>
      </c>
      <c r="B14" s="67"/>
      <c r="C14" s="67"/>
      <c r="D14" s="77">
        <v>1413</v>
      </c>
      <c r="E14" s="77">
        <v>1419</v>
      </c>
      <c r="F14" s="77">
        <v>1373</v>
      </c>
      <c r="G14" s="77">
        <v>1358</v>
      </c>
      <c r="H14" s="77">
        <v>1333</v>
      </c>
      <c r="I14" s="77">
        <v>1333</v>
      </c>
      <c r="J14" s="78">
        <v>1332</v>
      </c>
      <c r="K14" s="78">
        <v>1369</v>
      </c>
      <c r="L14" s="80">
        <v>1361</v>
      </c>
      <c r="M14" s="80">
        <v>1366</v>
      </c>
      <c r="N14" s="715"/>
    </row>
    <row r="15" spans="1:14" ht="15.75" x14ac:dyDescent="0.25">
      <c r="A15" s="76" t="s">
        <v>99</v>
      </c>
      <c r="B15" s="67"/>
      <c r="C15" s="67"/>
      <c r="D15" s="77">
        <v>631</v>
      </c>
      <c r="E15" s="77">
        <v>631</v>
      </c>
      <c r="F15" s="77">
        <v>631</v>
      </c>
      <c r="G15" s="77">
        <v>631</v>
      </c>
      <c r="H15" s="77">
        <v>631</v>
      </c>
      <c r="I15" s="77">
        <v>631</v>
      </c>
      <c r="J15" s="78">
        <v>630</v>
      </c>
      <c r="K15" s="78">
        <v>625</v>
      </c>
      <c r="L15" s="80">
        <v>625</v>
      </c>
      <c r="M15" s="80">
        <v>623</v>
      </c>
      <c r="N15" s="715"/>
    </row>
    <row r="16" spans="1:14" ht="15.75" x14ac:dyDescent="0.25">
      <c r="A16" s="81" t="s">
        <v>100</v>
      </c>
      <c r="B16" s="83"/>
      <c r="C16" s="83"/>
      <c r="D16" s="84">
        <v>222</v>
      </c>
      <c r="E16" s="84">
        <v>222</v>
      </c>
      <c r="F16" s="84">
        <v>222</v>
      </c>
      <c r="G16" s="84">
        <v>222</v>
      </c>
      <c r="H16" s="84">
        <v>222</v>
      </c>
      <c r="I16" s="84">
        <v>222</v>
      </c>
      <c r="J16" s="85">
        <v>221</v>
      </c>
      <c r="K16" s="85">
        <v>216</v>
      </c>
      <c r="L16" s="86">
        <v>216</v>
      </c>
      <c r="M16" s="86">
        <v>214</v>
      </c>
      <c r="N16" s="715"/>
    </row>
    <row r="17" spans="1:14" ht="15.75" x14ac:dyDescent="0.25">
      <c r="A17" s="81" t="s">
        <v>101</v>
      </c>
      <c r="B17" s="83"/>
      <c r="C17" s="83"/>
      <c r="D17" s="84">
        <v>230</v>
      </c>
      <c r="E17" s="84">
        <v>230</v>
      </c>
      <c r="F17" s="84">
        <v>230</v>
      </c>
      <c r="G17" s="84">
        <v>230</v>
      </c>
      <c r="H17" s="84">
        <v>230</v>
      </c>
      <c r="I17" s="84">
        <v>230</v>
      </c>
      <c r="J17" s="85">
        <v>230</v>
      </c>
      <c r="K17" s="85">
        <v>230</v>
      </c>
      <c r="L17" s="86">
        <v>230</v>
      </c>
      <c r="M17" s="86">
        <v>230</v>
      </c>
      <c r="N17" s="715"/>
    </row>
    <row r="18" spans="1:14" ht="15.75" x14ac:dyDescent="0.25">
      <c r="A18" s="81" t="s">
        <v>102</v>
      </c>
      <c r="B18" s="83"/>
      <c r="C18" s="83"/>
      <c r="D18" s="84">
        <v>179</v>
      </c>
      <c r="E18" s="84">
        <v>179</v>
      </c>
      <c r="F18" s="84">
        <v>179</v>
      </c>
      <c r="G18" s="84">
        <v>179</v>
      </c>
      <c r="H18" s="84">
        <v>179</v>
      </c>
      <c r="I18" s="84">
        <v>179</v>
      </c>
      <c r="J18" s="85">
        <v>179</v>
      </c>
      <c r="K18" s="85">
        <v>179</v>
      </c>
      <c r="L18" s="86">
        <v>179</v>
      </c>
      <c r="M18" s="86">
        <v>179</v>
      </c>
      <c r="N18" s="715"/>
    </row>
    <row r="19" spans="1:14" ht="15.75" x14ac:dyDescent="0.25">
      <c r="A19" s="88"/>
      <c r="B19" s="67"/>
      <c r="C19" s="67"/>
      <c r="D19" s="87"/>
      <c r="E19" s="87"/>
      <c r="F19" s="87"/>
      <c r="G19" s="87"/>
      <c r="H19" s="87"/>
      <c r="I19" s="87"/>
      <c r="J19" s="89"/>
      <c r="K19" s="89"/>
      <c r="L19" s="90"/>
      <c r="M19" s="90"/>
      <c r="N19" s="715"/>
    </row>
    <row r="20" spans="1:14" ht="18.75" x14ac:dyDescent="0.25">
      <c r="A20" s="71" t="s">
        <v>103</v>
      </c>
      <c r="B20" s="67"/>
      <c r="C20" s="67"/>
      <c r="D20" s="91">
        <f>SUM(D21,D25,)</f>
        <v>25000</v>
      </c>
      <c r="E20" s="91">
        <f>SUM(E21,E25,)</f>
        <v>25000</v>
      </c>
      <c r="F20" s="91">
        <f>SUM(F21,F25,)</f>
        <v>25000</v>
      </c>
      <c r="G20" s="91">
        <f>SUM(G21,G25,)</f>
        <v>25000</v>
      </c>
      <c r="H20" s="91">
        <v>25000</v>
      </c>
      <c r="I20" s="91">
        <v>25000</v>
      </c>
      <c r="J20" s="74">
        <v>25000</v>
      </c>
      <c r="K20" s="74">
        <v>25000</v>
      </c>
      <c r="L20" s="75">
        <v>25000</v>
      </c>
      <c r="M20" s="75">
        <v>25000</v>
      </c>
      <c r="N20" s="715"/>
    </row>
    <row r="21" spans="1:14" ht="15.75" x14ac:dyDescent="0.25">
      <c r="A21" s="92" t="s">
        <v>104</v>
      </c>
      <c r="B21" s="67"/>
      <c r="C21" s="67"/>
      <c r="D21" s="87">
        <v>6553</v>
      </c>
      <c r="E21" s="87">
        <v>6553</v>
      </c>
      <c r="F21" s="87">
        <v>6553</v>
      </c>
      <c r="G21" s="87">
        <v>6553</v>
      </c>
      <c r="H21" s="87">
        <v>6553</v>
      </c>
      <c r="I21" s="87">
        <v>6553</v>
      </c>
      <c r="J21" s="78">
        <v>6553</v>
      </c>
      <c r="K21" s="78">
        <v>6553</v>
      </c>
      <c r="L21" s="80">
        <v>6553</v>
      </c>
      <c r="M21" s="80">
        <v>6553</v>
      </c>
      <c r="N21" s="715"/>
    </row>
    <row r="22" spans="1:14" ht="15.75" x14ac:dyDescent="0.25">
      <c r="A22" s="81" t="s">
        <v>105</v>
      </c>
      <c r="B22" s="83"/>
      <c r="C22" s="83"/>
      <c r="D22" s="93">
        <v>3800</v>
      </c>
      <c r="E22" s="93">
        <v>3800</v>
      </c>
      <c r="F22" s="93">
        <v>3800</v>
      </c>
      <c r="G22" s="93">
        <v>3800</v>
      </c>
      <c r="H22" s="93">
        <v>3800</v>
      </c>
      <c r="I22" s="93">
        <v>3800</v>
      </c>
      <c r="J22" s="85">
        <v>3800</v>
      </c>
      <c r="K22" s="85">
        <v>3800</v>
      </c>
      <c r="L22" s="86">
        <v>3800</v>
      </c>
      <c r="M22" s="86">
        <v>3800</v>
      </c>
      <c r="N22" s="715"/>
    </row>
    <row r="23" spans="1:14" ht="15.75" x14ac:dyDescent="0.25">
      <c r="A23" s="81" t="s">
        <v>106</v>
      </c>
      <c r="B23" s="83"/>
      <c r="C23" s="83"/>
      <c r="D23" s="93">
        <v>2740</v>
      </c>
      <c r="E23" s="93">
        <v>2740</v>
      </c>
      <c r="F23" s="93">
        <v>2740</v>
      </c>
      <c r="G23" s="93">
        <v>2740</v>
      </c>
      <c r="H23" s="93">
        <v>2740</v>
      </c>
      <c r="I23" s="93">
        <v>2740</v>
      </c>
      <c r="J23" s="85">
        <v>2740</v>
      </c>
      <c r="K23" s="85">
        <v>2740</v>
      </c>
      <c r="L23" s="86">
        <v>2740</v>
      </c>
      <c r="M23" s="86">
        <v>2740</v>
      </c>
      <c r="N23" s="715"/>
    </row>
    <row r="24" spans="1:14" ht="15.75" x14ac:dyDescent="0.25">
      <c r="A24" s="81" t="s">
        <v>107</v>
      </c>
      <c r="B24" s="83"/>
      <c r="C24" s="83"/>
      <c r="D24" s="93">
        <v>13</v>
      </c>
      <c r="E24" s="93">
        <v>13</v>
      </c>
      <c r="F24" s="93">
        <v>13</v>
      </c>
      <c r="G24" s="93">
        <v>13</v>
      </c>
      <c r="H24" s="93">
        <v>13</v>
      </c>
      <c r="I24" s="93">
        <v>13</v>
      </c>
      <c r="J24" s="85">
        <v>13</v>
      </c>
      <c r="K24" s="85">
        <v>13</v>
      </c>
      <c r="L24" s="86">
        <v>13</v>
      </c>
      <c r="M24" s="86">
        <v>13</v>
      </c>
      <c r="N24" s="715"/>
    </row>
    <row r="25" spans="1:14" ht="18.75" x14ac:dyDescent="0.25">
      <c r="A25" s="66" t="s">
        <v>108</v>
      </c>
      <c r="B25" s="72"/>
      <c r="C25" s="83"/>
      <c r="D25" s="87">
        <v>18447</v>
      </c>
      <c r="E25" s="87">
        <v>18447</v>
      </c>
      <c r="F25" s="87">
        <v>18447</v>
      </c>
      <c r="G25" s="87">
        <v>18447</v>
      </c>
      <c r="H25" s="87">
        <v>18447</v>
      </c>
      <c r="I25" s="87">
        <v>18447</v>
      </c>
      <c r="J25" s="78">
        <v>18447</v>
      </c>
      <c r="K25" s="78">
        <v>18447</v>
      </c>
      <c r="L25" s="80">
        <v>18447</v>
      </c>
      <c r="M25" s="80">
        <v>18447</v>
      </c>
      <c r="N25" s="715"/>
    </row>
    <row r="26" spans="1:14" ht="15.75" x14ac:dyDescent="0.25">
      <c r="A26" s="719" t="s">
        <v>81</v>
      </c>
      <c r="B26" s="720"/>
      <c r="C26" s="721"/>
      <c r="D26" s="94">
        <v>47176</v>
      </c>
      <c r="E26" s="94">
        <v>47159</v>
      </c>
      <c r="F26" s="94">
        <v>47159</v>
      </c>
      <c r="G26" s="94">
        <v>47159</v>
      </c>
      <c r="H26" s="94">
        <v>47140</v>
      </c>
      <c r="I26" s="94">
        <v>47143</v>
      </c>
      <c r="J26" s="95">
        <v>47108</v>
      </c>
      <c r="K26" s="95">
        <v>47103</v>
      </c>
      <c r="L26" s="95">
        <v>47069</v>
      </c>
      <c r="M26" s="95">
        <v>47066</v>
      </c>
      <c r="N26" s="715"/>
    </row>
    <row r="27" spans="1:14" ht="15.75" x14ac:dyDescent="0.25">
      <c r="A27" s="96" t="s">
        <v>109</v>
      </c>
      <c r="B27" s="97"/>
      <c r="C27" s="97"/>
      <c r="D27" s="98"/>
      <c r="E27" s="98"/>
      <c r="F27" s="98"/>
      <c r="G27" s="98"/>
      <c r="H27" s="59"/>
      <c r="I27" s="59"/>
      <c r="J27" s="59"/>
      <c r="K27" s="59"/>
      <c r="L27" s="59"/>
      <c r="M27" s="59"/>
      <c r="N27" s="715"/>
    </row>
    <row r="28" spans="1:14" ht="18" x14ac:dyDescent="0.25">
      <c r="A28" s="99" t="s">
        <v>110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715"/>
    </row>
    <row r="29" spans="1:14" ht="18" x14ac:dyDescent="0.25">
      <c r="A29" s="99" t="s">
        <v>111</v>
      </c>
      <c r="B29" s="59"/>
      <c r="C29" s="59"/>
      <c r="D29" s="59"/>
      <c r="E29" s="59"/>
      <c r="F29" s="59"/>
      <c r="G29" s="100"/>
      <c r="H29" s="59"/>
      <c r="I29" s="59"/>
      <c r="J29" s="59"/>
      <c r="K29" s="59"/>
      <c r="L29" s="59"/>
      <c r="M29" s="59"/>
      <c r="N29" s="715"/>
    </row>
    <row r="30" spans="1:14" ht="18" x14ac:dyDescent="0.25">
      <c r="A30" s="96" t="s">
        <v>112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715"/>
    </row>
    <row r="31" spans="1:14" ht="18" x14ac:dyDescent="0.25">
      <c r="A31" s="101" t="s">
        <v>113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715"/>
    </row>
    <row r="32" spans="1:14" ht="18" x14ac:dyDescent="0.25">
      <c r="A32" s="99" t="s">
        <v>114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715"/>
    </row>
    <row r="33" spans="1:14" ht="15.75" x14ac:dyDescent="0.25">
      <c r="A33" s="96"/>
      <c r="B33" s="59"/>
      <c r="C33" s="59"/>
      <c r="D33" s="59"/>
      <c r="E33" s="102"/>
      <c r="F33" s="102"/>
      <c r="G33" s="102"/>
      <c r="H33" s="102"/>
      <c r="I33" s="102"/>
      <c r="J33" s="102"/>
      <c r="K33" s="102"/>
      <c r="L33" s="102"/>
      <c r="M33" s="102"/>
      <c r="N33" s="715"/>
    </row>
  </sheetData>
  <mergeCells count="3">
    <mergeCell ref="N1:N33"/>
    <mergeCell ref="A3:C3"/>
    <mergeCell ref="A26:C26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C2:G9"/>
  <sheetViews>
    <sheetView workbookViewId="0">
      <selection activeCell="D9" sqref="D9"/>
    </sheetView>
  </sheetViews>
  <sheetFormatPr defaultRowHeight="15" x14ac:dyDescent="0.25"/>
  <cols>
    <col min="3" max="3" width="24.42578125" customWidth="1"/>
    <col min="4" max="5" width="12" customWidth="1"/>
    <col min="6" max="6" width="12.140625" customWidth="1"/>
    <col min="7" max="7" width="12.5703125" customWidth="1"/>
  </cols>
  <sheetData>
    <row r="2" spans="3:7" x14ac:dyDescent="0.25">
      <c r="G2" s="531" t="s">
        <v>87</v>
      </c>
    </row>
    <row r="3" spans="3:7" ht="15.75" x14ac:dyDescent="0.25">
      <c r="C3" s="107" t="s">
        <v>88</v>
      </c>
      <c r="D3" s="103">
        <v>2013</v>
      </c>
      <c r="E3" s="103">
        <v>2014</v>
      </c>
      <c r="F3" s="103">
        <v>2015</v>
      </c>
      <c r="G3" s="103">
        <v>2016</v>
      </c>
    </row>
    <row r="4" spans="3:7" ht="15.75" x14ac:dyDescent="0.25">
      <c r="C4" s="108" t="s">
        <v>89</v>
      </c>
      <c r="D4" s="104">
        <v>22108</v>
      </c>
      <c r="E4" s="104">
        <v>22103</v>
      </c>
      <c r="F4" s="104">
        <v>22069</v>
      </c>
      <c r="G4" s="104">
        <v>22066</v>
      </c>
    </row>
    <row r="5" spans="3:7" ht="15.75" x14ac:dyDescent="0.25">
      <c r="C5" s="108" t="s">
        <v>115</v>
      </c>
      <c r="D5" s="104">
        <v>25000</v>
      </c>
      <c r="E5" s="104">
        <v>25000</v>
      </c>
      <c r="F5" s="104">
        <v>25000</v>
      </c>
      <c r="G5" s="104">
        <v>25000</v>
      </c>
    </row>
    <row r="6" spans="3:7" ht="15.75" x14ac:dyDescent="0.25">
      <c r="C6" s="109" t="s">
        <v>81</v>
      </c>
      <c r="D6" s="106">
        <f>SUM(D4:D5)</f>
        <v>47108</v>
      </c>
      <c r="E6" s="106">
        <f t="shared" ref="E6:G6" si="0">SUM(E4:E5)</f>
        <v>47103</v>
      </c>
      <c r="F6" s="106">
        <f t="shared" si="0"/>
        <v>47069</v>
      </c>
      <c r="G6" s="106">
        <f t="shared" si="0"/>
        <v>47066</v>
      </c>
    </row>
    <row r="8" spans="3:7" x14ac:dyDescent="0.25">
      <c r="C8" s="105" t="s">
        <v>116</v>
      </c>
    </row>
    <row r="9" spans="3:7" x14ac:dyDescent="0.25">
      <c r="C9" t="s">
        <v>117</v>
      </c>
    </row>
  </sheetData>
  <pageMargins left="0.7" right="0.7" top="0.75" bottom="0.75" header="0.3" footer="0.3"/>
  <pageSetup orientation="portrait" r:id="rId1"/>
  <ignoredErrors>
    <ignoredError sqref="D6:G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4"/>
  <sheetViews>
    <sheetView workbookViewId="0">
      <selection activeCell="D12" sqref="D12"/>
    </sheetView>
  </sheetViews>
  <sheetFormatPr defaultRowHeight="15" x14ac:dyDescent="0.25"/>
  <sheetData>
    <row r="1" spans="1:12" x14ac:dyDescent="0.25">
      <c r="A1" s="285" t="s">
        <v>537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 x14ac:dyDescent="0.25">
      <c r="A2" s="287"/>
      <c r="B2" s="288"/>
      <c r="C2" s="288"/>
      <c r="D2" s="288"/>
      <c r="E2" s="288"/>
      <c r="F2" s="288"/>
      <c r="G2" s="288"/>
      <c r="H2" s="288"/>
      <c r="I2" s="288"/>
      <c r="J2" s="289"/>
      <c r="K2" s="290" t="s">
        <v>291</v>
      </c>
      <c r="L2" s="291"/>
    </row>
    <row r="3" spans="1:12" x14ac:dyDescent="0.25">
      <c r="A3" s="287"/>
      <c r="B3" s="288"/>
      <c r="C3" s="288"/>
      <c r="D3" s="288"/>
      <c r="E3" s="288"/>
      <c r="F3" s="288"/>
      <c r="G3" s="288"/>
      <c r="H3" s="288"/>
      <c r="I3" s="288"/>
      <c r="J3" s="292"/>
      <c r="K3" s="292"/>
      <c r="L3" s="291"/>
    </row>
    <row r="4" spans="1:12" x14ac:dyDescent="0.25">
      <c r="A4" s="596" t="s">
        <v>292</v>
      </c>
      <c r="B4" s="597"/>
      <c r="C4" s="597"/>
      <c r="D4" s="597"/>
      <c r="E4" s="598"/>
      <c r="F4" s="602">
        <v>2014</v>
      </c>
      <c r="G4" s="603"/>
      <c r="H4" s="602">
        <v>2015</v>
      </c>
      <c r="I4" s="603"/>
      <c r="J4" s="604">
        <v>2016</v>
      </c>
      <c r="K4" s="605"/>
      <c r="L4" s="291"/>
    </row>
    <row r="5" spans="1:12" x14ac:dyDescent="0.25">
      <c r="A5" s="599"/>
      <c r="B5" s="600"/>
      <c r="C5" s="600"/>
      <c r="D5" s="600"/>
      <c r="E5" s="601"/>
      <c r="F5" s="293" t="s">
        <v>293</v>
      </c>
      <c r="G5" s="293" t="s">
        <v>280</v>
      </c>
      <c r="H5" s="293" t="s">
        <v>293</v>
      </c>
      <c r="I5" s="293" t="s">
        <v>280</v>
      </c>
      <c r="J5" s="294" t="s">
        <v>293</v>
      </c>
      <c r="K5" s="294" t="s">
        <v>280</v>
      </c>
      <c r="L5" s="291"/>
    </row>
    <row r="6" spans="1:12" x14ac:dyDescent="0.25">
      <c r="A6" s="612" t="s">
        <v>294</v>
      </c>
      <c r="B6" s="613"/>
      <c r="C6" s="296"/>
      <c r="D6" s="295"/>
      <c r="E6" s="297"/>
      <c r="F6" s="298">
        <v>12778</v>
      </c>
      <c r="G6" s="299">
        <v>3.7</v>
      </c>
      <c r="H6" s="298">
        <v>12928</v>
      </c>
      <c r="I6" s="299">
        <v>3.6</v>
      </c>
      <c r="J6" s="298">
        <v>13706</v>
      </c>
      <c r="K6" s="299">
        <v>3.6</v>
      </c>
      <c r="L6" s="291"/>
    </row>
    <row r="7" spans="1:12" x14ac:dyDescent="0.25">
      <c r="A7" s="610" t="s">
        <v>538</v>
      </c>
      <c r="B7" s="611"/>
      <c r="C7" s="296"/>
      <c r="D7" s="295"/>
      <c r="E7" s="300"/>
      <c r="F7" s="301">
        <v>61125</v>
      </c>
      <c r="G7" s="299">
        <v>17.600000000000001</v>
      </c>
      <c r="H7" s="301">
        <v>62854</v>
      </c>
      <c r="I7" s="299">
        <v>17.3</v>
      </c>
      <c r="J7" s="301">
        <v>64456</v>
      </c>
      <c r="K7" s="299">
        <v>16.7</v>
      </c>
      <c r="L7" s="291"/>
    </row>
    <row r="8" spans="1:12" x14ac:dyDescent="0.25">
      <c r="A8" s="608" t="s">
        <v>539</v>
      </c>
      <c r="B8" s="609"/>
      <c r="C8" s="303"/>
      <c r="D8" s="302"/>
      <c r="E8" s="304"/>
      <c r="F8" s="301">
        <v>274108</v>
      </c>
      <c r="G8" s="299">
        <v>78.8</v>
      </c>
      <c r="H8" s="301">
        <v>287765</v>
      </c>
      <c r="I8" s="299">
        <v>79.2</v>
      </c>
      <c r="J8" s="301">
        <v>307202</v>
      </c>
      <c r="K8" s="299">
        <v>79.7</v>
      </c>
      <c r="L8" s="291"/>
    </row>
    <row r="9" spans="1:12" x14ac:dyDescent="0.25">
      <c r="A9" s="602" t="s">
        <v>41</v>
      </c>
      <c r="B9" s="606"/>
      <c r="C9" s="606"/>
      <c r="D9" s="606"/>
      <c r="E9" s="607"/>
      <c r="F9" s="305">
        <v>348011</v>
      </c>
      <c r="G9" s="306">
        <v>100</v>
      </c>
      <c r="H9" s="305">
        <v>363547</v>
      </c>
      <c r="I9" s="306">
        <v>100</v>
      </c>
      <c r="J9" s="307">
        <v>385364</v>
      </c>
      <c r="K9" s="308">
        <v>100</v>
      </c>
      <c r="L9" s="291"/>
    </row>
    <row r="10" spans="1:12" x14ac:dyDescent="0.25">
      <c r="A10" s="309"/>
      <c r="B10" s="310"/>
      <c r="C10" s="310"/>
      <c r="D10" s="310"/>
      <c r="E10" s="310"/>
      <c r="F10" s="311"/>
      <c r="G10" s="312"/>
      <c r="H10" s="311"/>
      <c r="I10" s="312"/>
      <c r="J10" s="311"/>
      <c r="K10" s="312"/>
      <c r="L10" s="291"/>
    </row>
    <row r="11" spans="1:12" ht="15.75" x14ac:dyDescent="0.25">
      <c r="A11" s="313"/>
      <c r="B11" s="314"/>
      <c r="C11" s="315"/>
      <c r="D11" s="314"/>
      <c r="E11" s="315"/>
      <c r="F11" s="314"/>
      <c r="G11" s="315"/>
      <c r="H11" s="314"/>
      <c r="I11" s="315"/>
      <c r="J11" s="314"/>
      <c r="K11" s="315"/>
      <c r="L11" s="316"/>
    </row>
    <row r="12" spans="1:12" ht="15.75" x14ac:dyDescent="0.25">
      <c r="A12" s="313"/>
      <c r="B12" s="317"/>
      <c r="C12" s="318"/>
      <c r="D12" s="317"/>
      <c r="E12" s="318"/>
      <c r="F12" s="317"/>
      <c r="G12" s="318"/>
      <c r="H12" s="317"/>
      <c r="I12" s="318"/>
      <c r="J12" s="317"/>
      <c r="K12" s="318"/>
      <c r="L12" s="289"/>
    </row>
    <row r="13" spans="1:12" ht="15.75" x14ac:dyDescent="0.25">
      <c r="A13" s="313"/>
      <c r="B13" s="317"/>
      <c r="C13" s="318"/>
      <c r="D13" s="317"/>
      <c r="E13" s="318"/>
      <c r="F13" s="317"/>
      <c r="G13" s="318"/>
      <c r="H13" s="317"/>
      <c r="I13" s="318"/>
      <c r="J13" s="317"/>
      <c r="K13" s="318"/>
      <c r="L13" s="289"/>
    </row>
    <row r="14" spans="1:12" x14ac:dyDescent="0.25">
      <c r="A14" s="319"/>
      <c r="B14" s="314"/>
      <c r="C14" s="315"/>
      <c r="D14" s="314"/>
      <c r="E14" s="315"/>
      <c r="F14" s="314"/>
      <c r="G14" s="315"/>
      <c r="H14" s="314"/>
      <c r="I14" s="315"/>
      <c r="J14" s="314"/>
      <c r="K14" s="315"/>
      <c r="L14" s="291"/>
    </row>
  </sheetData>
  <mergeCells count="8">
    <mergeCell ref="A4:E5"/>
    <mergeCell ref="F4:G4"/>
    <mergeCell ref="H4:I4"/>
    <mergeCell ref="J4:K4"/>
    <mergeCell ref="A9:E9"/>
    <mergeCell ref="A8:B8"/>
    <mergeCell ref="A7:B7"/>
    <mergeCell ref="A6:B6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16"/>
  <sheetViews>
    <sheetView workbookViewId="0">
      <selection activeCell="B13" sqref="B13"/>
    </sheetView>
  </sheetViews>
  <sheetFormatPr defaultRowHeight="15" x14ac:dyDescent="0.25"/>
  <cols>
    <col min="2" max="3" width="13.42578125" customWidth="1"/>
    <col min="4" max="4" width="21.85546875" bestFit="1" customWidth="1"/>
    <col min="5" max="13" width="13.42578125" customWidth="1"/>
    <col min="15" max="15" width="16.28515625" bestFit="1" customWidth="1"/>
  </cols>
  <sheetData>
    <row r="1" spans="1:15" ht="17.25" x14ac:dyDescent="0.3">
      <c r="A1" s="110" t="s">
        <v>118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5" x14ac:dyDescent="0.2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722" t="s">
        <v>119</v>
      </c>
      <c r="M2" s="722"/>
    </row>
    <row r="3" spans="1:15" x14ac:dyDescent="0.25">
      <c r="A3" s="112" t="s">
        <v>28</v>
      </c>
      <c r="B3" s="112" t="s">
        <v>120</v>
      </c>
      <c r="C3" s="112" t="s">
        <v>121</v>
      </c>
      <c r="D3" s="112" t="s">
        <v>122</v>
      </c>
      <c r="E3" s="112" t="s">
        <v>123</v>
      </c>
      <c r="F3" s="112" t="s">
        <v>124</v>
      </c>
      <c r="G3" s="112" t="s">
        <v>125</v>
      </c>
      <c r="H3" s="112" t="s">
        <v>126</v>
      </c>
      <c r="I3" s="112" t="s">
        <v>127</v>
      </c>
      <c r="J3" s="112" t="s">
        <v>128</v>
      </c>
      <c r="K3" s="112" t="s">
        <v>129</v>
      </c>
      <c r="L3" s="112" t="s">
        <v>130</v>
      </c>
      <c r="M3" s="112" t="s">
        <v>131</v>
      </c>
      <c r="N3" s="122" t="s">
        <v>81</v>
      </c>
      <c r="O3" s="122" t="s">
        <v>138</v>
      </c>
    </row>
    <row r="4" spans="1:15" x14ac:dyDescent="0.25">
      <c r="A4" s="113">
        <v>2013</v>
      </c>
      <c r="B4" s="114">
        <v>395.4</v>
      </c>
      <c r="C4" s="114">
        <v>396.02</v>
      </c>
      <c r="D4" s="114">
        <v>395.85</v>
      </c>
      <c r="E4" s="114">
        <v>395.53</v>
      </c>
      <c r="F4" s="114">
        <v>396.4</v>
      </c>
      <c r="G4" s="114">
        <v>396.28</v>
      </c>
      <c r="H4" s="114">
        <v>396.92</v>
      </c>
      <c r="I4" s="114">
        <v>397.08</v>
      </c>
      <c r="J4" s="114">
        <v>396.99</v>
      </c>
      <c r="K4" s="114">
        <v>397.04</v>
      </c>
      <c r="L4" s="114">
        <v>397.14</v>
      </c>
      <c r="M4" s="114">
        <v>397.59</v>
      </c>
      <c r="N4" s="36">
        <f>SUM(B4:M4)</f>
        <v>4758.24</v>
      </c>
      <c r="O4" s="123">
        <f>N4/12</f>
        <v>396.52</v>
      </c>
    </row>
    <row r="5" spans="1:15" x14ac:dyDescent="0.25">
      <c r="A5" s="113">
        <v>2014</v>
      </c>
      <c r="B5" s="114">
        <v>397.63</v>
      </c>
      <c r="C5" s="114">
        <v>397.2</v>
      </c>
      <c r="D5" s="114">
        <v>398.2</v>
      </c>
      <c r="E5" s="114">
        <v>398.49</v>
      </c>
      <c r="F5" s="114">
        <v>398.39</v>
      </c>
      <c r="G5" s="114">
        <v>398.98</v>
      </c>
      <c r="H5" s="114">
        <v>398.72</v>
      </c>
      <c r="I5" s="114">
        <v>398.88</v>
      </c>
      <c r="J5" s="114">
        <v>398.9</v>
      </c>
      <c r="K5" s="114">
        <v>399.39</v>
      </c>
      <c r="L5" s="114">
        <v>399.32</v>
      </c>
      <c r="M5" s="114">
        <v>399.68</v>
      </c>
      <c r="N5" s="36">
        <f t="shared" ref="N5:N7" si="0">SUM(B5:M5)</f>
        <v>4783.78</v>
      </c>
      <c r="O5" s="123">
        <f t="shared" ref="O5:O7" si="1">N5/12</f>
        <v>398.64833333333331</v>
      </c>
    </row>
    <row r="6" spans="1:15" x14ac:dyDescent="0.25">
      <c r="A6" s="113">
        <v>2015</v>
      </c>
      <c r="B6" s="114">
        <v>399.75</v>
      </c>
      <c r="C6" s="114">
        <v>399.47</v>
      </c>
      <c r="D6" s="114">
        <v>399.98</v>
      </c>
      <c r="E6" s="114">
        <v>400.39</v>
      </c>
      <c r="F6" s="114">
        <v>400.57</v>
      </c>
      <c r="G6" s="114">
        <v>400.53</v>
      </c>
      <c r="H6" s="114">
        <v>400.92</v>
      </c>
      <c r="I6" s="114">
        <v>400.77</v>
      </c>
      <c r="J6" s="114">
        <v>401.15</v>
      </c>
      <c r="K6" s="114">
        <v>401.65</v>
      </c>
      <c r="L6" s="114">
        <v>402.21</v>
      </c>
      <c r="M6" s="114">
        <v>402.62</v>
      </c>
      <c r="N6" s="36">
        <f t="shared" si="0"/>
        <v>4810.01</v>
      </c>
      <c r="O6" s="123">
        <f t="shared" si="1"/>
        <v>400.8341666666667</v>
      </c>
    </row>
    <row r="7" spans="1:15" x14ac:dyDescent="0.25">
      <c r="A7" s="115">
        <v>2016</v>
      </c>
      <c r="B7" s="116">
        <v>402.3</v>
      </c>
      <c r="C7" s="116">
        <v>403.23</v>
      </c>
      <c r="D7" s="116">
        <v>403.26</v>
      </c>
      <c r="E7" s="116">
        <v>404.53</v>
      </c>
      <c r="F7" s="116">
        <v>404.32</v>
      </c>
      <c r="G7" s="116">
        <v>404.54</v>
      </c>
      <c r="H7" s="116">
        <v>404</v>
      </c>
      <c r="I7" s="116">
        <v>404.1</v>
      </c>
      <c r="J7" s="116">
        <v>404.54</v>
      </c>
      <c r="K7" s="116">
        <v>404.93</v>
      </c>
      <c r="L7" s="116">
        <v>405.58</v>
      </c>
      <c r="M7" s="116">
        <v>405.19</v>
      </c>
      <c r="N7" s="36">
        <f t="shared" si="0"/>
        <v>4850.5199999999995</v>
      </c>
      <c r="O7" s="123">
        <f t="shared" si="1"/>
        <v>404.21</v>
      </c>
    </row>
    <row r="8" spans="1:15" x14ac:dyDescent="0.25">
      <c r="A8" s="117" t="s">
        <v>132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</row>
    <row r="12" spans="1:15" x14ac:dyDescent="0.25">
      <c r="C12" s="119" t="s">
        <v>28</v>
      </c>
      <c r="D12" s="490" t="s">
        <v>133</v>
      </c>
    </row>
    <row r="13" spans="1:15" x14ac:dyDescent="0.25">
      <c r="C13" s="118">
        <v>2013</v>
      </c>
      <c r="D13" s="491">
        <v>396.52</v>
      </c>
    </row>
    <row r="14" spans="1:15" x14ac:dyDescent="0.25">
      <c r="C14" s="118">
        <v>2014</v>
      </c>
      <c r="D14" s="491">
        <v>398.64833333333331</v>
      </c>
    </row>
    <row r="15" spans="1:15" x14ac:dyDescent="0.25">
      <c r="C15" s="118">
        <v>2015</v>
      </c>
      <c r="D15" s="491">
        <v>400.8341666666667</v>
      </c>
    </row>
    <row r="16" spans="1:15" x14ac:dyDescent="0.25">
      <c r="C16" s="118">
        <v>2016</v>
      </c>
      <c r="D16" s="491">
        <v>404.21</v>
      </c>
    </row>
  </sheetData>
  <mergeCells count="1">
    <mergeCell ref="L2:M2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C2:D15"/>
  <sheetViews>
    <sheetView workbookViewId="0">
      <selection activeCell="G10" sqref="G10"/>
    </sheetView>
  </sheetViews>
  <sheetFormatPr defaultRowHeight="15" x14ac:dyDescent="0.25"/>
  <cols>
    <col min="3" max="3" width="79.85546875" bestFit="1" customWidth="1"/>
  </cols>
  <sheetData>
    <row r="2" spans="3:4" x14ac:dyDescent="0.25">
      <c r="C2" s="725" t="s">
        <v>134</v>
      </c>
      <c r="D2" s="725"/>
    </row>
    <row r="3" spans="3:4" x14ac:dyDescent="0.25">
      <c r="C3" s="124" t="s">
        <v>135</v>
      </c>
      <c r="D3" s="125" t="s">
        <v>136</v>
      </c>
    </row>
    <row r="4" spans="3:4" x14ac:dyDescent="0.25">
      <c r="C4" s="37" t="s">
        <v>137</v>
      </c>
      <c r="D4" s="37">
        <v>6574</v>
      </c>
    </row>
    <row r="5" spans="3:4" x14ac:dyDescent="0.25">
      <c r="C5" s="37" t="s">
        <v>139</v>
      </c>
      <c r="D5" s="37">
        <v>497.2</v>
      </c>
    </row>
    <row r="6" spans="3:4" x14ac:dyDescent="0.25">
      <c r="C6" s="37" t="s">
        <v>140</v>
      </c>
      <c r="D6" s="37">
        <v>26</v>
      </c>
    </row>
    <row r="7" spans="3:4" x14ac:dyDescent="0.25">
      <c r="C7" s="723" t="s">
        <v>141</v>
      </c>
      <c r="D7" s="724"/>
    </row>
    <row r="8" spans="3:4" x14ac:dyDescent="0.25">
      <c r="C8" s="37" t="s">
        <v>142</v>
      </c>
      <c r="D8" s="37">
        <v>0.63</v>
      </c>
    </row>
    <row r="9" spans="3:4" x14ac:dyDescent="0.25">
      <c r="C9" s="37" t="s">
        <v>143</v>
      </c>
      <c r="D9" s="37">
        <v>128</v>
      </c>
    </row>
    <row r="10" spans="3:4" x14ac:dyDescent="0.25">
      <c r="C10" s="37" t="s">
        <v>144</v>
      </c>
      <c r="D10" s="37">
        <v>0.1</v>
      </c>
    </row>
    <row r="11" spans="3:4" x14ac:dyDescent="0.25">
      <c r="C11" s="37" t="s">
        <v>145</v>
      </c>
      <c r="D11" s="37">
        <v>0.3</v>
      </c>
    </row>
    <row r="12" spans="3:4" x14ac:dyDescent="0.25">
      <c r="C12" s="37" t="s">
        <v>146</v>
      </c>
      <c r="D12" s="37">
        <v>1.36</v>
      </c>
    </row>
    <row r="13" spans="3:4" x14ac:dyDescent="0.25">
      <c r="C13" s="37" t="s">
        <v>147</v>
      </c>
      <c r="D13" s="37">
        <v>2.4900000000000002</v>
      </c>
    </row>
    <row r="14" spans="3:4" x14ac:dyDescent="0.25">
      <c r="C14" s="37" t="s">
        <v>148</v>
      </c>
      <c r="D14" s="37">
        <v>0.8</v>
      </c>
    </row>
    <row r="15" spans="3:4" x14ac:dyDescent="0.25">
      <c r="C15" s="37" t="s">
        <v>149</v>
      </c>
      <c r="D15" s="37">
        <v>0.7</v>
      </c>
    </row>
  </sheetData>
  <mergeCells count="2">
    <mergeCell ref="C7:D7"/>
    <mergeCell ref="C2:D2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C3:E10"/>
  <sheetViews>
    <sheetView workbookViewId="0">
      <selection activeCell="E15" sqref="E15"/>
    </sheetView>
  </sheetViews>
  <sheetFormatPr defaultRowHeight="15" x14ac:dyDescent="0.25"/>
  <cols>
    <col min="4" max="4" width="18.5703125" customWidth="1"/>
    <col min="5" max="5" width="39.140625" customWidth="1"/>
  </cols>
  <sheetData>
    <row r="3" spans="3:5" x14ac:dyDescent="0.25">
      <c r="C3" s="726" t="s">
        <v>150</v>
      </c>
      <c r="D3" s="726"/>
      <c r="E3" s="726"/>
    </row>
    <row r="4" spans="3:5" s="35" customFormat="1" ht="43.5" customHeight="1" x14ac:dyDescent="0.25">
      <c r="C4" s="126" t="s">
        <v>28</v>
      </c>
      <c r="D4" s="126" t="s">
        <v>151</v>
      </c>
      <c r="E4" s="127" t="s">
        <v>152</v>
      </c>
    </row>
    <row r="5" spans="3:5" x14ac:dyDescent="0.25">
      <c r="C5" s="121">
        <v>2014</v>
      </c>
      <c r="D5" s="121">
        <v>123.955</v>
      </c>
      <c r="E5" s="121">
        <v>314.69</v>
      </c>
    </row>
    <row r="6" spans="3:5" x14ac:dyDescent="0.25">
      <c r="C6" s="121">
        <v>2015</v>
      </c>
      <c r="D6" s="121">
        <v>79.494</v>
      </c>
      <c r="E6" s="121">
        <v>394.18400000000003</v>
      </c>
    </row>
    <row r="7" spans="3:5" x14ac:dyDescent="0.25">
      <c r="C7" s="121">
        <v>2016</v>
      </c>
      <c r="D7" s="121">
        <v>81.376000000000005</v>
      </c>
      <c r="E7" s="121">
        <v>475.55900000000003</v>
      </c>
    </row>
    <row r="8" spans="3:5" x14ac:dyDescent="0.25">
      <c r="C8" s="121">
        <v>2017</v>
      </c>
      <c r="D8" s="121">
        <v>47.774000000000001</v>
      </c>
      <c r="E8" s="121">
        <v>523.33299999999997</v>
      </c>
    </row>
    <row r="9" spans="3:5" x14ac:dyDescent="0.25">
      <c r="C9" s="121">
        <v>2018</v>
      </c>
      <c r="D9" s="121">
        <v>85.466999999999999</v>
      </c>
      <c r="E9" s="121">
        <v>608.79999999999995</v>
      </c>
    </row>
    <row r="10" spans="3:5" x14ac:dyDescent="0.25">
      <c r="C10" s="727" t="s">
        <v>153</v>
      </c>
      <c r="D10" s="727"/>
      <c r="E10" s="727"/>
    </row>
  </sheetData>
  <mergeCells count="2">
    <mergeCell ref="C3:E3"/>
    <mergeCell ref="C10:E1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C3:M11"/>
  <sheetViews>
    <sheetView workbookViewId="0">
      <selection activeCell="I13" sqref="I13"/>
    </sheetView>
  </sheetViews>
  <sheetFormatPr defaultRowHeight="15" x14ac:dyDescent="0.25"/>
  <cols>
    <col min="3" max="3" width="16.7109375" bestFit="1" customWidth="1"/>
    <col min="4" max="4" width="9.42578125" customWidth="1"/>
    <col min="6" max="6" width="12" customWidth="1"/>
    <col min="7" max="7" width="10.5703125" customWidth="1"/>
  </cols>
  <sheetData>
    <row r="3" spans="3:13" x14ac:dyDescent="0.25"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3:13" x14ac:dyDescent="0.25">
      <c r="C4" s="130"/>
      <c r="D4" s="131"/>
      <c r="E4" s="131"/>
      <c r="F4" s="131"/>
      <c r="G4" s="131"/>
      <c r="H4" s="731"/>
      <c r="I4" s="731"/>
      <c r="J4" s="731"/>
      <c r="K4" s="731"/>
      <c r="L4" s="731"/>
      <c r="M4" s="731"/>
    </row>
    <row r="5" spans="3:13" x14ac:dyDescent="0.25">
      <c r="C5" s="732"/>
      <c r="D5" s="731"/>
      <c r="E5" s="731"/>
      <c r="F5" s="731"/>
      <c r="G5" s="731"/>
      <c r="H5" s="731"/>
      <c r="I5" s="731"/>
      <c r="J5" s="731"/>
      <c r="K5" s="731"/>
      <c r="L5" s="731"/>
      <c r="M5" s="731"/>
    </row>
    <row r="6" spans="3:13" x14ac:dyDescent="0.25">
      <c r="C6" s="732"/>
      <c r="D6" s="733"/>
      <c r="E6" s="733"/>
      <c r="F6" s="733"/>
      <c r="G6" s="733"/>
      <c r="H6" s="728"/>
      <c r="I6" s="728"/>
      <c r="J6" s="728"/>
      <c r="K6" s="728"/>
      <c r="L6" s="728"/>
      <c r="M6" s="728"/>
    </row>
    <row r="8" spans="3:13" x14ac:dyDescent="0.25">
      <c r="C8" s="133" t="s">
        <v>157</v>
      </c>
      <c r="D8" s="729" t="s">
        <v>154</v>
      </c>
      <c r="E8" s="730"/>
      <c r="F8" s="729" t="s">
        <v>155</v>
      </c>
      <c r="G8" s="730"/>
    </row>
    <row r="9" spans="3:13" x14ac:dyDescent="0.25">
      <c r="C9" s="492" t="s">
        <v>28</v>
      </c>
      <c r="D9" s="492">
        <v>2007</v>
      </c>
      <c r="E9" s="492">
        <v>2016</v>
      </c>
      <c r="F9" s="492">
        <v>2007</v>
      </c>
      <c r="G9" s="492">
        <v>2016</v>
      </c>
    </row>
    <row r="10" spans="3:13" x14ac:dyDescent="0.25">
      <c r="C10" s="132" t="s">
        <v>156</v>
      </c>
      <c r="D10" s="132">
        <v>47176</v>
      </c>
      <c r="E10" s="132">
        <v>47066</v>
      </c>
      <c r="F10" s="134">
        <v>25.2954423592493</v>
      </c>
      <c r="G10" s="134">
        <v>25.236461126005398</v>
      </c>
    </row>
    <row r="11" spans="3:13" x14ac:dyDescent="0.25">
      <c r="C11" s="128"/>
      <c r="D11" s="128"/>
      <c r="E11" s="128"/>
      <c r="F11" s="128"/>
      <c r="G11" s="128"/>
    </row>
  </sheetData>
  <mergeCells count="12">
    <mergeCell ref="K6:M6"/>
    <mergeCell ref="D8:E8"/>
    <mergeCell ref="F8:G8"/>
    <mergeCell ref="H4:M4"/>
    <mergeCell ref="C5:C6"/>
    <mergeCell ref="D5:E5"/>
    <mergeCell ref="F5:G5"/>
    <mergeCell ref="H5:J5"/>
    <mergeCell ref="K5:M5"/>
    <mergeCell ref="D6:E6"/>
    <mergeCell ref="F6:G6"/>
    <mergeCell ref="H6:J6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K14"/>
  <sheetViews>
    <sheetView workbookViewId="0">
      <selection activeCell="N9" sqref="N9"/>
    </sheetView>
  </sheetViews>
  <sheetFormatPr defaultRowHeight="15" x14ac:dyDescent="0.25"/>
  <cols>
    <col min="1" max="1" width="13.85546875" style="52" customWidth="1"/>
    <col min="2" max="16384" width="9.140625" style="52"/>
  </cols>
  <sheetData>
    <row r="2" spans="1:11" x14ac:dyDescent="0.25">
      <c r="A2" s="149" t="s">
        <v>177</v>
      </c>
    </row>
    <row r="3" spans="1:11" x14ac:dyDescent="0.25">
      <c r="K3" s="52" t="s">
        <v>87</v>
      </c>
    </row>
    <row r="4" spans="1:11" x14ac:dyDescent="0.25">
      <c r="A4" s="146" t="s">
        <v>158</v>
      </c>
      <c r="B4" s="147" t="s">
        <v>159</v>
      </c>
      <c r="C4" s="147" t="s">
        <v>160</v>
      </c>
      <c r="D4" s="147" t="s">
        <v>161</v>
      </c>
      <c r="E4" s="147" t="s">
        <v>162</v>
      </c>
      <c r="F4" s="147" t="s">
        <v>163</v>
      </c>
      <c r="G4" s="147" t="s">
        <v>164</v>
      </c>
      <c r="H4" s="148" t="s">
        <v>165</v>
      </c>
      <c r="I4" s="147" t="s">
        <v>166</v>
      </c>
      <c r="J4" s="147" t="s">
        <v>167</v>
      </c>
      <c r="K4" s="147" t="s">
        <v>168</v>
      </c>
    </row>
    <row r="5" spans="1:11" x14ac:dyDescent="0.25">
      <c r="A5" s="135" t="s">
        <v>169</v>
      </c>
      <c r="B5" s="136">
        <v>9808</v>
      </c>
      <c r="C5" s="136">
        <v>9782</v>
      </c>
      <c r="D5" s="136">
        <v>9821</v>
      </c>
      <c r="E5" s="136">
        <v>9836</v>
      </c>
      <c r="F5" s="136">
        <v>9813</v>
      </c>
      <c r="G5" s="136">
        <v>9816</v>
      </c>
      <c r="H5" s="136">
        <v>9816</v>
      </c>
      <c r="I5" s="136">
        <v>9774</v>
      </c>
      <c r="J5" s="136">
        <v>9748</v>
      </c>
      <c r="K5" s="136">
        <v>9742</v>
      </c>
    </row>
    <row r="6" spans="1:11" x14ac:dyDescent="0.25">
      <c r="A6" s="137" t="s">
        <v>170</v>
      </c>
      <c r="B6" s="138">
        <v>8195</v>
      </c>
      <c r="C6" s="138">
        <v>8165</v>
      </c>
      <c r="D6" s="138">
        <v>8197</v>
      </c>
      <c r="E6" s="138">
        <v>8199</v>
      </c>
      <c r="F6" s="138">
        <v>8176</v>
      </c>
      <c r="G6" s="138">
        <v>8179</v>
      </c>
      <c r="H6" s="139">
        <v>8179</v>
      </c>
      <c r="I6" s="138">
        <v>8137</v>
      </c>
      <c r="J6" s="138">
        <v>8111</v>
      </c>
      <c r="K6" s="138">
        <v>8105</v>
      </c>
    </row>
    <row r="7" spans="1:11" x14ac:dyDescent="0.25">
      <c r="A7" s="137" t="s">
        <v>171</v>
      </c>
      <c r="B7" s="138">
        <v>1613</v>
      </c>
      <c r="C7" s="138">
        <v>1617</v>
      </c>
      <c r="D7" s="138">
        <v>1624</v>
      </c>
      <c r="E7" s="138">
        <v>1637</v>
      </c>
      <c r="F7" s="138">
        <v>1637</v>
      </c>
      <c r="G7" s="138">
        <v>1637</v>
      </c>
      <c r="H7" s="139">
        <v>1637</v>
      </c>
      <c r="I7" s="138">
        <v>1637</v>
      </c>
      <c r="J7" s="138">
        <v>1637</v>
      </c>
      <c r="K7" s="138">
        <v>1637</v>
      </c>
    </row>
    <row r="8" spans="1:11" x14ac:dyDescent="0.25">
      <c r="A8" s="135" t="s">
        <v>172</v>
      </c>
      <c r="B8" s="140">
        <v>2292</v>
      </c>
      <c r="C8" s="140">
        <v>2295</v>
      </c>
      <c r="D8" s="140">
        <v>2302</v>
      </c>
      <c r="E8" s="140">
        <v>2302</v>
      </c>
      <c r="F8" s="140">
        <v>2306</v>
      </c>
      <c r="G8" s="140">
        <v>2306</v>
      </c>
      <c r="H8" s="140">
        <v>2272</v>
      </c>
      <c r="I8" s="140">
        <v>2272</v>
      </c>
      <c r="J8" s="140">
        <v>2272</v>
      </c>
      <c r="K8" s="140">
        <v>2270</v>
      </c>
    </row>
    <row r="9" spans="1:11" ht="45" x14ac:dyDescent="0.25">
      <c r="A9" s="141" t="s">
        <v>173</v>
      </c>
      <c r="B9" s="138">
        <v>1443</v>
      </c>
      <c r="C9" s="138">
        <v>1443</v>
      </c>
      <c r="D9" s="138">
        <v>1443</v>
      </c>
      <c r="E9" s="138">
        <v>1443</v>
      </c>
      <c r="F9" s="138">
        <v>1443</v>
      </c>
      <c r="G9" s="138">
        <v>1443</v>
      </c>
      <c r="H9" s="139">
        <v>1409</v>
      </c>
      <c r="I9" s="138">
        <v>1404</v>
      </c>
      <c r="J9" s="138">
        <v>1404</v>
      </c>
      <c r="K9" s="138">
        <v>1402</v>
      </c>
    </row>
    <row r="10" spans="1:11" x14ac:dyDescent="0.25">
      <c r="A10" s="137" t="s">
        <v>174</v>
      </c>
      <c r="B10" s="138">
        <v>849</v>
      </c>
      <c r="C10" s="138">
        <v>852</v>
      </c>
      <c r="D10" s="138">
        <v>859</v>
      </c>
      <c r="E10" s="138">
        <v>859</v>
      </c>
      <c r="F10" s="138">
        <v>863</v>
      </c>
      <c r="G10" s="138">
        <v>863</v>
      </c>
      <c r="H10" s="139">
        <v>863</v>
      </c>
      <c r="I10" s="138">
        <v>868</v>
      </c>
      <c r="J10" s="138">
        <v>868</v>
      </c>
      <c r="K10" s="138">
        <v>868</v>
      </c>
    </row>
    <row r="11" spans="1:11" x14ac:dyDescent="0.25">
      <c r="A11" s="150" t="s">
        <v>81</v>
      </c>
      <c r="B11" s="151">
        <v>12100</v>
      </c>
      <c r="C11" s="151">
        <v>12077</v>
      </c>
      <c r="D11" s="151">
        <v>12123</v>
      </c>
      <c r="E11" s="151">
        <v>12138</v>
      </c>
      <c r="F11" s="151">
        <v>12119</v>
      </c>
      <c r="G11" s="151">
        <v>12122</v>
      </c>
      <c r="H11" s="151">
        <v>12088</v>
      </c>
      <c r="I11" s="151">
        <v>12046</v>
      </c>
      <c r="J11" s="151">
        <v>12020</v>
      </c>
      <c r="K11" s="151">
        <v>12012</v>
      </c>
    </row>
    <row r="12" spans="1:11" ht="15.75" x14ac:dyDescent="0.25">
      <c r="A12" s="142"/>
      <c r="B12" s="143"/>
      <c r="C12" s="143"/>
      <c r="D12" s="143"/>
      <c r="E12" s="143"/>
      <c r="F12" s="143"/>
      <c r="G12" s="143"/>
      <c r="H12" s="143"/>
      <c r="I12" s="144"/>
      <c r="J12" s="143"/>
      <c r="K12" s="143"/>
    </row>
    <row r="13" spans="1:11" ht="15.75" customHeight="1" x14ac:dyDescent="0.25">
      <c r="A13" s="734" t="s">
        <v>175</v>
      </c>
      <c r="B13" s="734"/>
      <c r="C13" s="734"/>
      <c r="D13" s="734"/>
      <c r="E13" s="734"/>
      <c r="F13" s="734"/>
      <c r="G13" s="734"/>
      <c r="H13" s="734"/>
      <c r="I13" s="734"/>
      <c r="J13" s="734"/>
      <c r="K13" s="734"/>
    </row>
    <row r="14" spans="1:11" ht="15.75" x14ac:dyDescent="0.25">
      <c r="A14" s="145" t="s">
        <v>176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</row>
  </sheetData>
  <mergeCells count="1">
    <mergeCell ref="A13:K13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9"/>
  <sheetViews>
    <sheetView workbookViewId="0">
      <selection activeCell="Q33" sqref="Q33"/>
    </sheetView>
  </sheetViews>
  <sheetFormatPr defaultRowHeight="15" x14ac:dyDescent="0.25"/>
  <cols>
    <col min="1" max="1" width="21.140625" customWidth="1"/>
    <col min="2" max="5" width="6.85546875" customWidth="1"/>
    <col min="6" max="6" width="5.85546875" customWidth="1"/>
    <col min="7" max="7" width="6.85546875" customWidth="1"/>
    <col min="8" max="8" width="5" customWidth="1"/>
    <col min="9" max="9" width="6.85546875" customWidth="1"/>
    <col min="10" max="11" width="5.85546875" customWidth="1"/>
  </cols>
  <sheetData>
    <row r="1" spans="1:11" x14ac:dyDescent="0.25">
      <c r="A1" t="s">
        <v>178</v>
      </c>
    </row>
    <row r="3" spans="1:11" x14ac:dyDescent="0.25">
      <c r="A3" s="154" t="s">
        <v>28</v>
      </c>
      <c r="B3" s="155" t="s">
        <v>159</v>
      </c>
      <c r="C3" s="155" t="s">
        <v>160</v>
      </c>
      <c r="D3" s="155" t="s">
        <v>161</v>
      </c>
      <c r="E3" s="155" t="s">
        <v>162</v>
      </c>
      <c r="F3" s="155" t="s">
        <v>163</v>
      </c>
      <c r="G3" s="156" t="s">
        <v>164</v>
      </c>
      <c r="H3" s="157" t="s">
        <v>165</v>
      </c>
      <c r="I3" s="155" t="s">
        <v>166</v>
      </c>
      <c r="J3" s="158" t="s">
        <v>167</v>
      </c>
      <c r="K3" s="158" t="s">
        <v>168</v>
      </c>
    </row>
    <row r="4" spans="1:11" x14ac:dyDescent="0.25">
      <c r="A4" s="159" t="s">
        <v>179</v>
      </c>
      <c r="B4" s="160">
        <v>25</v>
      </c>
      <c r="C4" s="160">
        <v>26</v>
      </c>
      <c r="D4" s="160">
        <v>14</v>
      </c>
      <c r="E4" s="160">
        <v>46</v>
      </c>
      <c r="F4" s="160">
        <v>31</v>
      </c>
      <c r="G4" s="161">
        <v>28</v>
      </c>
      <c r="H4" s="162">
        <v>19</v>
      </c>
      <c r="I4" s="160">
        <v>27</v>
      </c>
      <c r="J4" s="160">
        <v>13</v>
      </c>
      <c r="K4" s="160">
        <v>15</v>
      </c>
    </row>
    <row r="5" spans="1:11" x14ac:dyDescent="0.25">
      <c r="A5" s="163" t="s">
        <v>180</v>
      </c>
      <c r="B5" s="160">
        <v>154</v>
      </c>
      <c r="C5" s="160">
        <v>136</v>
      </c>
      <c r="D5" s="160">
        <v>123</v>
      </c>
      <c r="E5" s="160">
        <v>188</v>
      </c>
      <c r="F5" s="160">
        <v>96</v>
      </c>
      <c r="G5" s="161">
        <v>154</v>
      </c>
      <c r="H5" s="162">
        <v>157</v>
      </c>
      <c r="I5" s="160">
        <v>207</v>
      </c>
      <c r="J5" s="160">
        <v>83</v>
      </c>
      <c r="K5" s="160">
        <v>63</v>
      </c>
    </row>
    <row r="6" spans="1:11" x14ac:dyDescent="0.25">
      <c r="A6" s="164" t="s">
        <v>181</v>
      </c>
      <c r="B6" s="160"/>
      <c r="C6" s="160"/>
      <c r="D6" s="160"/>
      <c r="E6" s="160"/>
      <c r="F6" s="160"/>
      <c r="G6" s="161"/>
      <c r="H6" s="165"/>
      <c r="I6" s="160"/>
      <c r="J6" s="160"/>
      <c r="K6" s="160"/>
    </row>
    <row r="7" spans="1:11" x14ac:dyDescent="0.25">
      <c r="A7" s="166" t="s">
        <v>182</v>
      </c>
      <c r="B7" s="167">
        <v>4</v>
      </c>
      <c r="C7" s="167">
        <v>1</v>
      </c>
      <c r="D7" s="167" t="s">
        <v>16</v>
      </c>
      <c r="E7" s="167">
        <v>53</v>
      </c>
      <c r="F7" s="167">
        <v>10</v>
      </c>
      <c r="G7" s="168">
        <v>22</v>
      </c>
      <c r="H7" s="162" t="s">
        <v>16</v>
      </c>
      <c r="I7" s="167">
        <v>95</v>
      </c>
      <c r="J7" s="167">
        <v>1</v>
      </c>
      <c r="K7" s="167" t="s">
        <v>16</v>
      </c>
    </row>
    <row r="8" spans="1:11" x14ac:dyDescent="0.25">
      <c r="A8" s="166" t="s">
        <v>183</v>
      </c>
      <c r="B8" s="167">
        <v>150</v>
      </c>
      <c r="C8" s="167">
        <v>135</v>
      </c>
      <c r="D8" s="167">
        <v>123</v>
      </c>
      <c r="E8" s="167">
        <v>135</v>
      </c>
      <c r="F8" s="167">
        <v>86</v>
      </c>
      <c r="G8" s="168">
        <v>132</v>
      </c>
      <c r="H8" s="162">
        <v>157</v>
      </c>
      <c r="I8" s="167">
        <v>112</v>
      </c>
      <c r="J8" s="169">
        <v>82</v>
      </c>
      <c r="K8" s="169">
        <v>63</v>
      </c>
    </row>
    <row r="9" spans="1:11" x14ac:dyDescent="0.25">
      <c r="A9" s="170" t="s">
        <v>175</v>
      </c>
      <c r="B9" s="152"/>
      <c r="C9" s="152"/>
      <c r="D9" s="152"/>
      <c r="E9" s="152"/>
      <c r="F9" s="152"/>
      <c r="G9" s="152"/>
      <c r="H9" s="152"/>
      <c r="I9" s="152"/>
      <c r="J9" s="152"/>
      <c r="K9" s="153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15"/>
  <sheetViews>
    <sheetView workbookViewId="0">
      <selection activeCell="A15" sqref="A15"/>
    </sheetView>
  </sheetViews>
  <sheetFormatPr defaultRowHeight="15" x14ac:dyDescent="0.25"/>
  <cols>
    <col min="1" max="1" width="9" customWidth="1"/>
    <col min="2" max="2" width="26.85546875" customWidth="1"/>
    <col min="3" max="3" width="7.140625" customWidth="1"/>
    <col min="4" max="4" width="13.5703125" customWidth="1"/>
    <col min="5" max="7" width="12.140625" customWidth="1"/>
  </cols>
  <sheetData>
    <row r="1" spans="1:7" x14ac:dyDescent="0.25">
      <c r="A1" t="s">
        <v>455</v>
      </c>
    </row>
    <row r="3" spans="1:7" x14ac:dyDescent="0.25">
      <c r="A3" s="177" t="s">
        <v>184</v>
      </c>
      <c r="B3" s="178" t="s">
        <v>88</v>
      </c>
      <c r="C3" s="178" t="s">
        <v>185</v>
      </c>
      <c r="D3" s="178">
        <v>2013</v>
      </c>
      <c r="E3" s="178">
        <v>2014</v>
      </c>
      <c r="F3" s="178">
        <v>2015</v>
      </c>
      <c r="G3" s="178">
        <v>2016</v>
      </c>
    </row>
    <row r="4" spans="1:7" ht="21.75" customHeight="1" x14ac:dyDescent="0.25">
      <c r="A4" s="735">
        <v>245</v>
      </c>
      <c r="B4" s="737" t="s">
        <v>186</v>
      </c>
      <c r="C4" s="175" t="s">
        <v>85</v>
      </c>
      <c r="D4" s="176">
        <v>91233</v>
      </c>
      <c r="E4" s="176">
        <v>134369</v>
      </c>
      <c r="F4" s="176">
        <v>132895</v>
      </c>
      <c r="G4" s="176">
        <v>191629</v>
      </c>
    </row>
    <row r="5" spans="1:7" ht="19.5" customHeight="1" x14ac:dyDescent="0.25">
      <c r="A5" s="736"/>
      <c r="B5" s="738"/>
      <c r="C5" s="175" t="s">
        <v>187</v>
      </c>
      <c r="D5" s="176">
        <v>1831402</v>
      </c>
      <c r="E5" s="176">
        <v>2664482</v>
      </c>
      <c r="F5" s="176">
        <v>3176937</v>
      </c>
      <c r="G5" s="176">
        <v>3722656</v>
      </c>
    </row>
    <row r="6" spans="1:7" ht="19.5" customHeight="1" x14ac:dyDescent="0.25">
      <c r="A6" s="735">
        <v>246</v>
      </c>
      <c r="B6" s="737" t="s">
        <v>188</v>
      </c>
      <c r="C6" s="175" t="s">
        <v>85</v>
      </c>
      <c r="D6" s="176">
        <v>7050</v>
      </c>
      <c r="E6" s="176">
        <v>25603</v>
      </c>
      <c r="F6" s="176">
        <v>6721</v>
      </c>
      <c r="G6" s="176">
        <v>8192</v>
      </c>
    </row>
    <row r="7" spans="1:7" ht="22.5" customHeight="1" x14ac:dyDescent="0.25">
      <c r="A7" s="736"/>
      <c r="B7" s="738"/>
      <c r="C7" s="175" t="s">
        <v>187</v>
      </c>
      <c r="D7" s="176">
        <v>546770</v>
      </c>
      <c r="E7" s="176">
        <v>593223</v>
      </c>
      <c r="F7" s="176">
        <v>390069</v>
      </c>
      <c r="G7" s="176">
        <v>757728</v>
      </c>
    </row>
    <row r="8" spans="1:7" ht="25.5" customHeight="1" x14ac:dyDescent="0.25">
      <c r="A8" s="735">
        <v>247</v>
      </c>
      <c r="B8" s="737" t="s">
        <v>189</v>
      </c>
      <c r="C8" s="175" t="s">
        <v>190</v>
      </c>
      <c r="D8" s="176">
        <v>58791</v>
      </c>
      <c r="E8" s="176">
        <v>184778</v>
      </c>
      <c r="F8" s="176">
        <v>147051</v>
      </c>
      <c r="G8" s="176">
        <v>364366</v>
      </c>
    </row>
    <row r="9" spans="1:7" ht="30.75" customHeight="1" x14ac:dyDescent="0.25">
      <c r="A9" s="736"/>
      <c r="B9" s="738"/>
      <c r="C9" s="175" t="s">
        <v>187</v>
      </c>
      <c r="D9" s="176">
        <v>127478339</v>
      </c>
      <c r="E9" s="176">
        <v>155900555</v>
      </c>
      <c r="F9" s="176">
        <v>92852991</v>
      </c>
      <c r="G9" s="176">
        <v>138013543</v>
      </c>
    </row>
    <row r="10" spans="1:7" ht="25.5" customHeight="1" x14ac:dyDescent="0.25">
      <c r="A10" s="735">
        <v>248</v>
      </c>
      <c r="B10" s="737" t="s">
        <v>191</v>
      </c>
      <c r="C10" s="175" t="s">
        <v>85</v>
      </c>
      <c r="D10" s="176">
        <v>1035993</v>
      </c>
      <c r="E10" s="176">
        <v>725921</v>
      </c>
      <c r="F10" s="176">
        <v>545704</v>
      </c>
      <c r="G10" s="176">
        <v>647558</v>
      </c>
    </row>
    <row r="11" spans="1:7" ht="23.25" customHeight="1" x14ac:dyDescent="0.25">
      <c r="A11" s="736"/>
      <c r="B11" s="738"/>
      <c r="C11" s="175" t="s">
        <v>187</v>
      </c>
      <c r="D11" s="176">
        <v>54870722</v>
      </c>
      <c r="E11" s="176">
        <v>42389983</v>
      </c>
      <c r="F11" s="176">
        <v>34810713</v>
      </c>
      <c r="G11" s="176">
        <v>33118214</v>
      </c>
    </row>
    <row r="12" spans="1:7" ht="18" x14ac:dyDescent="0.25">
      <c r="A12" s="735">
        <v>248</v>
      </c>
      <c r="B12" s="739" t="s">
        <v>191</v>
      </c>
      <c r="C12" s="175" t="s">
        <v>190</v>
      </c>
      <c r="D12" s="176">
        <v>111893</v>
      </c>
      <c r="E12" s="176">
        <v>378893</v>
      </c>
      <c r="F12" s="176" t="s">
        <v>192</v>
      </c>
      <c r="G12" s="176">
        <v>356521</v>
      </c>
    </row>
    <row r="13" spans="1:7" ht="24" customHeight="1" x14ac:dyDescent="0.25">
      <c r="A13" s="736"/>
      <c r="B13" s="740"/>
      <c r="C13" s="175" t="s">
        <v>187</v>
      </c>
      <c r="D13" s="176">
        <v>474963290</v>
      </c>
      <c r="E13" s="176">
        <v>505230260</v>
      </c>
      <c r="F13" s="176">
        <v>513310935</v>
      </c>
      <c r="G13" s="176">
        <v>551746047</v>
      </c>
    </row>
    <row r="14" spans="1:7" x14ac:dyDescent="0.25">
      <c r="A14" s="117" t="s">
        <v>193</v>
      </c>
      <c r="B14" s="172"/>
      <c r="C14" s="173"/>
      <c r="D14" s="174"/>
      <c r="E14" s="174"/>
      <c r="F14" s="174"/>
      <c r="G14" s="174"/>
    </row>
    <row r="15" spans="1:7" x14ac:dyDescent="0.25">
      <c r="A15" s="117" t="s">
        <v>194</v>
      </c>
      <c r="B15" s="172"/>
      <c r="C15" s="173"/>
      <c r="D15" s="174"/>
      <c r="E15" s="174"/>
      <c r="F15" s="174"/>
      <c r="G15" s="174"/>
    </row>
  </sheetData>
  <mergeCells count="10">
    <mergeCell ref="A10:A11"/>
    <mergeCell ref="B10:B11"/>
    <mergeCell ref="A12:A13"/>
    <mergeCell ref="B12:B13"/>
    <mergeCell ref="A4:A5"/>
    <mergeCell ref="B4:B5"/>
    <mergeCell ref="A6:A7"/>
    <mergeCell ref="B6:B7"/>
    <mergeCell ref="A8:A9"/>
    <mergeCell ref="B8:B9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15"/>
  <sheetViews>
    <sheetView workbookViewId="0">
      <selection activeCell="K7" sqref="K7"/>
    </sheetView>
  </sheetViews>
  <sheetFormatPr defaultRowHeight="15" x14ac:dyDescent="0.25"/>
  <cols>
    <col min="1" max="1" width="6" customWidth="1"/>
    <col min="2" max="2" width="31.5703125" customWidth="1"/>
    <col min="3" max="3" width="9.28515625" customWidth="1"/>
    <col min="4" max="5" width="10" bestFit="1" customWidth="1"/>
    <col min="6" max="6" width="11.42578125" bestFit="1" customWidth="1"/>
    <col min="7" max="7" width="9" customWidth="1"/>
  </cols>
  <sheetData>
    <row r="1" spans="1:8" x14ac:dyDescent="0.25">
      <c r="A1" s="179" t="s">
        <v>456</v>
      </c>
      <c r="B1" s="180"/>
      <c r="C1" s="180"/>
      <c r="D1" s="181"/>
      <c r="E1" s="180"/>
      <c r="F1" s="182" t="s">
        <v>195</v>
      </c>
      <c r="G1" s="180"/>
      <c r="H1" s="741">
        <v>79</v>
      </c>
    </row>
    <row r="2" spans="1:8" x14ac:dyDescent="0.25">
      <c r="A2" s="180"/>
      <c r="B2" s="180"/>
      <c r="C2" s="180"/>
      <c r="D2" s="181"/>
      <c r="E2" s="180"/>
      <c r="F2" s="180"/>
      <c r="G2" s="180"/>
      <c r="H2" s="741"/>
    </row>
    <row r="3" spans="1:8" x14ac:dyDescent="0.25">
      <c r="A3" s="171" t="s">
        <v>184</v>
      </c>
      <c r="B3" s="178" t="s">
        <v>88</v>
      </c>
      <c r="C3" s="178" t="s">
        <v>185</v>
      </c>
      <c r="D3" s="178">
        <v>2013</v>
      </c>
      <c r="E3" s="178">
        <v>2014</v>
      </c>
      <c r="F3" s="178">
        <v>2015</v>
      </c>
      <c r="G3" s="178">
        <v>2016</v>
      </c>
      <c r="H3" s="741"/>
    </row>
    <row r="4" spans="1:8" ht="15" customHeight="1" x14ac:dyDescent="0.25">
      <c r="A4" s="735">
        <v>245</v>
      </c>
      <c r="B4" s="742" t="s">
        <v>186</v>
      </c>
      <c r="C4" s="175" t="s">
        <v>85</v>
      </c>
      <c r="D4" s="186">
        <v>4040</v>
      </c>
      <c r="E4" s="187">
        <v>0</v>
      </c>
      <c r="F4" s="186" t="s">
        <v>16</v>
      </c>
      <c r="G4" s="186" t="s">
        <v>16</v>
      </c>
      <c r="H4" s="741"/>
    </row>
    <row r="5" spans="1:8" ht="23.25" customHeight="1" x14ac:dyDescent="0.25">
      <c r="A5" s="736"/>
      <c r="B5" s="743"/>
      <c r="C5" s="175" t="s">
        <v>187</v>
      </c>
      <c r="D5" s="186">
        <v>426398</v>
      </c>
      <c r="E5" s="187">
        <v>0</v>
      </c>
      <c r="F5" s="186" t="s">
        <v>16</v>
      </c>
      <c r="G5" s="186" t="s">
        <v>16</v>
      </c>
      <c r="H5" s="741"/>
    </row>
    <row r="6" spans="1:8" ht="15" customHeight="1" x14ac:dyDescent="0.25">
      <c r="A6" s="735">
        <v>246</v>
      </c>
      <c r="B6" s="742" t="s">
        <v>188</v>
      </c>
      <c r="C6" s="175" t="s">
        <v>85</v>
      </c>
      <c r="D6" s="187">
        <v>0</v>
      </c>
      <c r="E6" s="186">
        <v>290</v>
      </c>
      <c r="F6" s="187">
        <v>0</v>
      </c>
      <c r="G6" s="187">
        <v>0</v>
      </c>
      <c r="H6" s="741"/>
    </row>
    <row r="7" spans="1:8" ht="36.75" customHeight="1" x14ac:dyDescent="0.25">
      <c r="A7" s="736"/>
      <c r="B7" s="743"/>
      <c r="C7" s="175" t="s">
        <v>196</v>
      </c>
      <c r="D7" s="187">
        <v>0</v>
      </c>
      <c r="E7" s="186">
        <v>13720</v>
      </c>
      <c r="F7" s="187">
        <v>0</v>
      </c>
      <c r="G7" s="187">
        <v>0</v>
      </c>
      <c r="H7" s="741"/>
    </row>
    <row r="8" spans="1:8" ht="18" customHeight="1" x14ac:dyDescent="0.25">
      <c r="A8" s="735">
        <v>247</v>
      </c>
      <c r="B8" s="742" t="s">
        <v>197</v>
      </c>
      <c r="C8" s="175" t="s">
        <v>190</v>
      </c>
      <c r="D8" s="186">
        <v>16</v>
      </c>
      <c r="E8" s="186">
        <v>48</v>
      </c>
      <c r="F8" s="186">
        <v>9</v>
      </c>
      <c r="G8" s="186" t="s">
        <v>16</v>
      </c>
      <c r="H8" s="741"/>
    </row>
    <row r="9" spans="1:8" ht="40.5" customHeight="1" x14ac:dyDescent="0.25">
      <c r="A9" s="736"/>
      <c r="B9" s="743"/>
      <c r="C9" s="175" t="s">
        <v>196</v>
      </c>
      <c r="D9" s="186">
        <v>295992</v>
      </c>
      <c r="E9" s="186">
        <v>228716</v>
      </c>
      <c r="F9" s="186">
        <v>41280</v>
      </c>
      <c r="G9" s="186" t="s">
        <v>16</v>
      </c>
      <c r="H9" s="741"/>
    </row>
    <row r="10" spans="1:8" ht="15" customHeight="1" x14ac:dyDescent="0.25">
      <c r="A10" s="744">
        <v>248</v>
      </c>
      <c r="B10" s="742" t="s">
        <v>198</v>
      </c>
      <c r="C10" s="175" t="s">
        <v>85</v>
      </c>
      <c r="D10" s="187">
        <v>0</v>
      </c>
      <c r="E10" s="186">
        <v>429</v>
      </c>
      <c r="F10" s="186">
        <v>7349</v>
      </c>
      <c r="G10" s="186" t="s">
        <v>16</v>
      </c>
      <c r="H10" s="741"/>
    </row>
    <row r="11" spans="1:8" x14ac:dyDescent="0.25">
      <c r="A11" s="744"/>
      <c r="B11" s="745"/>
      <c r="C11" s="175" t="s">
        <v>196</v>
      </c>
      <c r="D11" s="187">
        <v>0</v>
      </c>
      <c r="E11" s="188">
        <v>25000</v>
      </c>
      <c r="F11" s="188">
        <v>1077863</v>
      </c>
      <c r="G11" s="188" t="s">
        <v>16</v>
      </c>
      <c r="H11" s="741"/>
    </row>
    <row r="12" spans="1:8" ht="18" x14ac:dyDescent="0.25">
      <c r="A12" s="744"/>
      <c r="B12" s="745"/>
      <c r="C12" s="175" t="s">
        <v>190</v>
      </c>
      <c r="D12" s="186">
        <v>8</v>
      </c>
      <c r="E12" s="186">
        <v>108</v>
      </c>
      <c r="F12" s="186">
        <v>150</v>
      </c>
      <c r="G12" s="186">
        <v>184</v>
      </c>
      <c r="H12" s="741"/>
    </row>
    <row r="13" spans="1:8" ht="26.25" customHeight="1" x14ac:dyDescent="0.25">
      <c r="A13" s="736"/>
      <c r="B13" s="743"/>
      <c r="C13" s="175" t="s">
        <v>196</v>
      </c>
      <c r="D13" s="186">
        <v>33774</v>
      </c>
      <c r="E13" s="186">
        <v>25000</v>
      </c>
      <c r="F13" s="186">
        <v>27201</v>
      </c>
      <c r="G13" s="186">
        <v>41595</v>
      </c>
      <c r="H13" s="741"/>
    </row>
    <row r="14" spans="1:8" x14ac:dyDescent="0.25">
      <c r="A14" s="117" t="s">
        <v>193</v>
      </c>
      <c r="B14" s="180"/>
      <c r="C14" s="180"/>
      <c r="D14" s="183"/>
      <c r="E14" s="183"/>
      <c r="F14" s="183"/>
      <c r="G14" s="183"/>
      <c r="H14" s="741"/>
    </row>
    <row r="15" spans="1:8" ht="18.75" x14ac:dyDescent="0.25">
      <c r="A15" s="184" t="s">
        <v>199</v>
      </c>
      <c r="B15" s="184"/>
      <c r="C15" s="184" t="s">
        <v>200</v>
      </c>
      <c r="D15" s="185"/>
      <c r="E15" s="184"/>
      <c r="F15" s="184"/>
      <c r="G15" s="184"/>
      <c r="H15" s="184"/>
    </row>
  </sheetData>
  <mergeCells count="9">
    <mergeCell ref="H1:H14"/>
    <mergeCell ref="A4:A5"/>
    <mergeCell ref="B4:B5"/>
    <mergeCell ref="A6:A7"/>
    <mergeCell ref="B6:B7"/>
    <mergeCell ref="A8:A9"/>
    <mergeCell ref="B8:B9"/>
    <mergeCell ref="A10:A13"/>
    <mergeCell ref="B10:B13"/>
  </mergeCells>
  <hyperlinks>
    <hyperlink ref="F1" location="'Table contents'!A1" display="Back to Table of Contents" xr:uid="{00000000-0004-0000-1800-000000000000}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18"/>
  <sheetViews>
    <sheetView workbookViewId="0">
      <selection activeCell="I17" sqref="I17"/>
    </sheetView>
  </sheetViews>
  <sheetFormatPr defaultRowHeight="15" x14ac:dyDescent="0.25"/>
  <cols>
    <col min="1" max="1" width="31.7109375" customWidth="1"/>
    <col min="2" max="2" width="0.5703125" customWidth="1"/>
    <col min="3" max="3" width="12" customWidth="1"/>
    <col min="4" max="4" width="13.5703125" customWidth="1"/>
    <col min="5" max="5" width="13.42578125" customWidth="1"/>
  </cols>
  <sheetData>
    <row r="1" spans="1:7" x14ac:dyDescent="0.25">
      <c r="A1" s="746" t="s">
        <v>201</v>
      </c>
      <c r="B1" s="746"/>
      <c r="C1" s="746"/>
      <c r="D1" s="746"/>
      <c r="E1" s="746"/>
      <c r="F1" s="746"/>
      <c r="G1" s="746"/>
    </row>
    <row r="2" spans="1:7" ht="15.75" x14ac:dyDescent="0.25">
      <c r="A2" s="748" t="s">
        <v>202</v>
      </c>
      <c r="B2" s="748"/>
      <c r="C2" s="189" t="s">
        <v>185</v>
      </c>
      <c r="D2" s="189" t="s">
        <v>203</v>
      </c>
      <c r="E2" s="189" t="s">
        <v>204</v>
      </c>
      <c r="F2" s="197" t="s">
        <v>223</v>
      </c>
      <c r="G2" s="39" t="s">
        <v>240</v>
      </c>
    </row>
    <row r="3" spans="1:7" x14ac:dyDescent="0.25">
      <c r="A3" s="749" t="s">
        <v>205</v>
      </c>
      <c r="B3" s="749"/>
      <c r="C3" s="198" t="s">
        <v>206</v>
      </c>
      <c r="D3" s="199">
        <v>404713</v>
      </c>
      <c r="E3" s="199">
        <v>400173</v>
      </c>
      <c r="F3" s="200">
        <v>366070</v>
      </c>
      <c r="G3" s="232">
        <v>386277</v>
      </c>
    </row>
    <row r="4" spans="1:7" x14ac:dyDescent="0.25">
      <c r="A4" s="749" t="s">
        <v>207</v>
      </c>
      <c r="B4" s="749"/>
      <c r="C4" s="198" t="s">
        <v>208</v>
      </c>
      <c r="D4" s="199">
        <v>1563</v>
      </c>
      <c r="E4" s="199">
        <v>1504</v>
      </c>
      <c r="F4" s="200">
        <v>1295</v>
      </c>
      <c r="G4" s="232">
        <v>1353</v>
      </c>
    </row>
    <row r="5" spans="1:7" ht="15.75" x14ac:dyDescent="0.25">
      <c r="A5" s="749" t="s">
        <v>209</v>
      </c>
      <c r="B5" s="749"/>
      <c r="C5" s="198" t="s">
        <v>208</v>
      </c>
      <c r="D5" s="199">
        <v>1946</v>
      </c>
      <c r="E5" s="199">
        <v>1956</v>
      </c>
      <c r="F5" s="200">
        <v>2013</v>
      </c>
      <c r="G5" s="232">
        <v>1956</v>
      </c>
    </row>
    <row r="6" spans="1:7" x14ac:dyDescent="0.25">
      <c r="A6" s="749" t="s">
        <v>224</v>
      </c>
      <c r="B6" s="749"/>
      <c r="C6" s="198" t="s">
        <v>208</v>
      </c>
      <c r="D6" s="201">
        <v>90</v>
      </c>
      <c r="E6" s="201">
        <v>61</v>
      </c>
      <c r="F6" s="202">
        <v>85</v>
      </c>
      <c r="G6" s="233">
        <v>54</v>
      </c>
    </row>
    <row r="7" spans="1:7" x14ac:dyDescent="0.25">
      <c r="A7" s="749" t="s">
        <v>210</v>
      </c>
      <c r="B7" s="749"/>
      <c r="C7" s="198" t="s">
        <v>208</v>
      </c>
      <c r="D7" s="201">
        <v>1856</v>
      </c>
      <c r="E7" s="201">
        <v>1895</v>
      </c>
      <c r="F7" s="202">
        <v>1928</v>
      </c>
      <c r="G7" s="233">
        <v>1902</v>
      </c>
    </row>
    <row r="8" spans="1:7" ht="15.75" x14ac:dyDescent="0.25">
      <c r="A8" s="749" t="s">
        <v>211</v>
      </c>
      <c r="B8" s="749"/>
      <c r="C8" s="198" t="s">
        <v>208</v>
      </c>
      <c r="D8" s="199">
        <v>46</v>
      </c>
      <c r="E8" s="199">
        <v>45</v>
      </c>
      <c r="F8" s="200">
        <v>42</v>
      </c>
      <c r="G8" s="232">
        <v>42</v>
      </c>
    </row>
    <row r="9" spans="1:7" ht="15.75" x14ac:dyDescent="0.25">
      <c r="A9" s="749" t="s">
        <v>212</v>
      </c>
      <c r="B9" s="749"/>
      <c r="C9" s="198" t="s">
        <v>208</v>
      </c>
      <c r="D9" s="199">
        <v>615</v>
      </c>
      <c r="E9" s="199">
        <v>557</v>
      </c>
      <c r="F9" s="200">
        <v>560</v>
      </c>
      <c r="G9" s="232">
        <v>632</v>
      </c>
    </row>
    <row r="10" spans="1:7" x14ac:dyDescent="0.25">
      <c r="A10" s="749" t="s">
        <v>213</v>
      </c>
      <c r="B10" s="749"/>
      <c r="C10" s="198" t="s">
        <v>208</v>
      </c>
      <c r="D10" s="199">
        <v>46700</v>
      </c>
      <c r="E10" s="199">
        <v>47500</v>
      </c>
      <c r="F10" s="200">
        <v>46400</v>
      </c>
      <c r="G10" s="232">
        <v>45800</v>
      </c>
    </row>
    <row r="11" spans="1:7" x14ac:dyDescent="0.25">
      <c r="A11" s="749" t="s">
        <v>214</v>
      </c>
      <c r="B11" s="749"/>
      <c r="C11" s="203" t="s">
        <v>215</v>
      </c>
      <c r="D11" s="199">
        <v>5000</v>
      </c>
      <c r="E11" s="199">
        <v>5000</v>
      </c>
      <c r="F11" s="200">
        <v>4500</v>
      </c>
      <c r="G11" s="232">
        <v>4000</v>
      </c>
    </row>
    <row r="12" spans="1:7" ht="15.75" x14ac:dyDescent="0.25">
      <c r="A12" s="747" t="s">
        <v>216</v>
      </c>
      <c r="B12" s="747"/>
      <c r="C12" s="204" t="s">
        <v>206</v>
      </c>
      <c r="D12" s="205">
        <v>5795</v>
      </c>
      <c r="E12" s="205">
        <v>12351</v>
      </c>
      <c r="F12" s="206">
        <v>12650</v>
      </c>
      <c r="G12" s="234">
        <v>16698</v>
      </c>
    </row>
    <row r="13" spans="1:7" x14ac:dyDescent="0.25">
      <c r="A13" s="747" t="s">
        <v>217</v>
      </c>
      <c r="B13" s="747"/>
      <c r="C13" s="204" t="s">
        <v>208</v>
      </c>
      <c r="D13" s="207">
        <v>1749</v>
      </c>
      <c r="E13" s="207">
        <v>1409</v>
      </c>
      <c r="F13" s="208">
        <v>1559</v>
      </c>
      <c r="G13" s="235">
        <v>1804</v>
      </c>
    </row>
    <row r="14" spans="1:7" x14ac:dyDescent="0.25">
      <c r="A14" s="747" t="s">
        <v>218</v>
      </c>
      <c r="B14" s="747"/>
      <c r="C14" s="204" t="s">
        <v>208</v>
      </c>
      <c r="D14" s="207">
        <v>4046</v>
      </c>
      <c r="E14" s="207">
        <v>10942</v>
      </c>
      <c r="F14" s="208">
        <v>11091</v>
      </c>
      <c r="G14" s="235">
        <v>14895</v>
      </c>
    </row>
    <row r="15" spans="1:7" ht="16.5" x14ac:dyDescent="0.25">
      <c r="A15" s="190" t="s">
        <v>219</v>
      </c>
      <c r="B15" s="191"/>
      <c r="C15" s="192"/>
      <c r="D15" s="193"/>
      <c r="E15" s="193"/>
    </row>
    <row r="16" spans="1:7" ht="16.5" x14ac:dyDescent="0.25">
      <c r="A16" s="190" t="s">
        <v>220</v>
      </c>
      <c r="B16" s="194"/>
      <c r="C16" s="194"/>
      <c r="D16" s="195"/>
      <c r="E16" s="195"/>
    </row>
    <row r="17" spans="1:5" ht="16.5" x14ac:dyDescent="0.25">
      <c r="A17" s="190" t="s">
        <v>221</v>
      </c>
      <c r="B17" s="194"/>
      <c r="C17" s="194"/>
      <c r="D17" s="196"/>
      <c r="E17" s="196"/>
    </row>
    <row r="18" spans="1:5" ht="16.5" x14ac:dyDescent="0.25">
      <c r="A18" s="190" t="s">
        <v>222</v>
      </c>
      <c r="B18" s="194"/>
      <c r="C18" s="194"/>
      <c r="D18" s="194"/>
      <c r="E18" s="194"/>
    </row>
  </sheetData>
  <mergeCells count="14">
    <mergeCell ref="A1:G1"/>
    <mergeCell ref="A13:B13"/>
    <mergeCell ref="A14:B14"/>
    <mergeCell ref="A2:B2"/>
    <mergeCell ref="A8:B8"/>
    <mergeCell ref="A9:B9"/>
    <mergeCell ref="A10:B10"/>
    <mergeCell ref="A11:B11"/>
    <mergeCell ref="A12:B12"/>
    <mergeCell ref="A3:B3"/>
    <mergeCell ref="A4:B4"/>
    <mergeCell ref="A5:B5"/>
    <mergeCell ref="A6:B6"/>
    <mergeCell ref="A7:B7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E94"/>
  <sheetViews>
    <sheetView topLeftCell="A82" workbookViewId="0">
      <selection activeCell="H93" sqref="H93"/>
    </sheetView>
  </sheetViews>
  <sheetFormatPr defaultRowHeight="15" x14ac:dyDescent="0.25"/>
  <cols>
    <col min="1" max="1" width="42" customWidth="1"/>
    <col min="2" max="2" width="11.140625" customWidth="1"/>
    <col min="4" max="4" width="19.7109375" customWidth="1"/>
  </cols>
  <sheetData>
    <row r="1" spans="1:5" s="236" customFormat="1" x14ac:dyDescent="0.25">
      <c r="A1" s="120" t="s">
        <v>387</v>
      </c>
      <c r="B1" s="120" t="s">
        <v>388</v>
      </c>
      <c r="C1" s="120" t="s">
        <v>389</v>
      </c>
      <c r="D1" s="120" t="s">
        <v>390</v>
      </c>
    </row>
    <row r="2" spans="1:5" x14ac:dyDescent="0.25">
      <c r="A2" s="320" t="s">
        <v>296</v>
      </c>
      <c r="B2" s="51" t="s">
        <v>391</v>
      </c>
      <c r="C2" s="51" t="s">
        <v>392</v>
      </c>
      <c r="D2" s="51" t="s">
        <v>394</v>
      </c>
    </row>
    <row r="3" spans="1:5" x14ac:dyDescent="0.25">
      <c r="A3" s="320" t="s">
        <v>297</v>
      </c>
      <c r="B3" s="51" t="s">
        <v>391</v>
      </c>
      <c r="C3" s="51" t="s">
        <v>392</v>
      </c>
      <c r="D3" s="51" t="s">
        <v>394</v>
      </c>
    </row>
    <row r="4" spans="1:5" x14ac:dyDescent="0.25">
      <c r="A4" s="321" t="s">
        <v>298</v>
      </c>
      <c r="B4" s="51" t="s">
        <v>391</v>
      </c>
      <c r="C4" s="51" t="s">
        <v>392</v>
      </c>
      <c r="D4" s="51" t="s">
        <v>394</v>
      </c>
    </row>
    <row r="5" spans="1:5" x14ac:dyDescent="0.25">
      <c r="A5" s="321" t="s">
        <v>299</v>
      </c>
      <c r="B5" s="51" t="s">
        <v>391</v>
      </c>
      <c r="C5" s="51" t="s">
        <v>392</v>
      </c>
      <c r="D5" s="51" t="s">
        <v>394</v>
      </c>
    </row>
    <row r="6" spans="1:5" x14ac:dyDescent="0.25">
      <c r="A6" s="321" t="s">
        <v>300</v>
      </c>
      <c r="B6" s="51" t="s">
        <v>391</v>
      </c>
      <c r="C6" s="51" t="s">
        <v>392</v>
      </c>
      <c r="D6" s="51" t="s">
        <v>394</v>
      </c>
    </row>
    <row r="7" spans="1:5" x14ac:dyDescent="0.25">
      <c r="A7" s="321" t="s">
        <v>301</v>
      </c>
      <c r="B7" s="51" t="s">
        <v>391</v>
      </c>
      <c r="C7" s="51" t="s">
        <v>392</v>
      </c>
      <c r="D7" s="51" t="s">
        <v>394</v>
      </c>
    </row>
    <row r="8" spans="1:5" x14ac:dyDescent="0.25">
      <c r="A8" s="321" t="s">
        <v>302</v>
      </c>
      <c r="B8" s="51" t="s">
        <v>395</v>
      </c>
      <c r="C8" s="51" t="s">
        <v>395</v>
      </c>
      <c r="D8" s="51" t="s">
        <v>395</v>
      </c>
      <c r="E8" s="236"/>
    </row>
    <row r="9" spans="1:5" x14ac:dyDescent="0.25">
      <c r="A9" s="321" t="s">
        <v>303</v>
      </c>
      <c r="B9" s="51" t="s">
        <v>391</v>
      </c>
      <c r="C9" s="51" t="s">
        <v>392</v>
      </c>
      <c r="D9" s="51" t="s">
        <v>394</v>
      </c>
    </row>
    <row r="10" spans="1:5" x14ac:dyDescent="0.25">
      <c r="A10" s="321" t="s">
        <v>304</v>
      </c>
      <c r="B10" s="51" t="s">
        <v>391</v>
      </c>
      <c r="C10" s="51" t="s">
        <v>392</v>
      </c>
      <c r="D10" s="51" t="s">
        <v>394</v>
      </c>
    </row>
    <row r="11" spans="1:5" x14ac:dyDescent="0.25">
      <c r="A11" s="321" t="s">
        <v>305</v>
      </c>
      <c r="B11" s="51" t="s">
        <v>395</v>
      </c>
      <c r="C11" s="51" t="s">
        <v>395</v>
      </c>
      <c r="D11" s="51" t="s">
        <v>395</v>
      </c>
    </row>
    <row r="12" spans="1:5" x14ac:dyDescent="0.25">
      <c r="A12" s="321" t="s">
        <v>306</v>
      </c>
      <c r="B12" s="51" t="s">
        <v>391</v>
      </c>
      <c r="C12" s="51" t="s">
        <v>392</v>
      </c>
      <c r="D12" s="51" t="s">
        <v>394</v>
      </c>
    </row>
    <row r="13" spans="1:5" x14ac:dyDescent="0.25">
      <c r="A13" s="321" t="s">
        <v>307</v>
      </c>
      <c r="B13" s="51" t="s">
        <v>395</v>
      </c>
      <c r="C13" s="51" t="s">
        <v>395</v>
      </c>
      <c r="D13" s="51" t="s">
        <v>395</v>
      </c>
    </row>
    <row r="14" spans="1:5" x14ac:dyDescent="0.25">
      <c r="A14" s="321" t="s">
        <v>308</v>
      </c>
      <c r="B14" s="51" t="s">
        <v>391</v>
      </c>
      <c r="C14" s="51" t="s">
        <v>392</v>
      </c>
      <c r="D14" s="51" t="s">
        <v>394</v>
      </c>
    </row>
    <row r="15" spans="1:5" x14ac:dyDescent="0.25">
      <c r="A15" s="321" t="s">
        <v>309</v>
      </c>
      <c r="B15" s="51" t="s">
        <v>391</v>
      </c>
      <c r="C15" s="51" t="s">
        <v>392</v>
      </c>
      <c r="D15" s="51" t="s">
        <v>394</v>
      </c>
    </row>
    <row r="16" spans="1:5" x14ac:dyDescent="0.25">
      <c r="A16" s="320" t="s">
        <v>310</v>
      </c>
      <c r="B16" s="51" t="s">
        <v>391</v>
      </c>
      <c r="C16" s="51" t="s">
        <v>392</v>
      </c>
      <c r="D16" s="51" t="s">
        <v>394</v>
      </c>
    </row>
    <row r="17" spans="1:4" x14ac:dyDescent="0.25">
      <c r="A17" s="321" t="s">
        <v>311</v>
      </c>
      <c r="B17" s="51" t="s">
        <v>391</v>
      </c>
      <c r="C17" s="51" t="s">
        <v>392</v>
      </c>
      <c r="D17" s="51" t="s">
        <v>394</v>
      </c>
    </row>
    <row r="18" spans="1:4" x14ac:dyDescent="0.25">
      <c r="A18" s="321" t="s">
        <v>312</v>
      </c>
      <c r="B18" s="51" t="s">
        <v>391</v>
      </c>
      <c r="C18" s="51" t="s">
        <v>392</v>
      </c>
      <c r="D18" s="51" t="s">
        <v>394</v>
      </c>
    </row>
    <row r="19" spans="1:4" x14ac:dyDescent="0.25">
      <c r="A19" s="321" t="s">
        <v>313</v>
      </c>
      <c r="B19" s="51" t="s">
        <v>391</v>
      </c>
      <c r="C19" s="51" t="s">
        <v>392</v>
      </c>
      <c r="D19" s="51" t="s">
        <v>394</v>
      </c>
    </row>
    <row r="20" spans="1:4" x14ac:dyDescent="0.25">
      <c r="A20" s="321" t="s">
        <v>314</v>
      </c>
      <c r="B20" s="51" t="s">
        <v>391</v>
      </c>
      <c r="C20" s="51" t="s">
        <v>392</v>
      </c>
      <c r="D20" s="51" t="s">
        <v>394</v>
      </c>
    </row>
    <row r="21" spans="1:4" x14ac:dyDescent="0.25">
      <c r="A21" s="321" t="s">
        <v>315</v>
      </c>
      <c r="B21" s="51" t="s">
        <v>391</v>
      </c>
      <c r="C21" s="51" t="s">
        <v>392</v>
      </c>
      <c r="D21" s="51" t="s">
        <v>394</v>
      </c>
    </row>
    <row r="22" spans="1:4" x14ac:dyDescent="0.25">
      <c r="A22" s="321" t="s">
        <v>316</v>
      </c>
      <c r="B22" s="51" t="s">
        <v>391</v>
      </c>
      <c r="C22" s="51" t="s">
        <v>392</v>
      </c>
      <c r="D22" s="51" t="s">
        <v>394</v>
      </c>
    </row>
    <row r="23" spans="1:4" x14ac:dyDescent="0.25">
      <c r="A23" s="321" t="s">
        <v>317</v>
      </c>
      <c r="B23" s="51" t="s">
        <v>391</v>
      </c>
      <c r="C23" s="51" t="s">
        <v>392</v>
      </c>
      <c r="D23" s="51" t="s">
        <v>394</v>
      </c>
    </row>
    <row r="24" spans="1:4" x14ac:dyDescent="0.25">
      <c r="A24" s="321" t="s">
        <v>318</v>
      </c>
      <c r="B24" s="51" t="s">
        <v>391</v>
      </c>
      <c r="C24" s="51" t="s">
        <v>392</v>
      </c>
      <c r="D24" s="51" t="s">
        <v>394</v>
      </c>
    </row>
    <row r="25" spans="1:4" x14ac:dyDescent="0.25">
      <c r="A25" s="321" t="s">
        <v>319</v>
      </c>
      <c r="B25" s="51" t="s">
        <v>391</v>
      </c>
      <c r="C25" s="51" t="s">
        <v>392</v>
      </c>
      <c r="D25" s="51" t="s">
        <v>394</v>
      </c>
    </row>
    <row r="26" spans="1:4" x14ac:dyDescent="0.25">
      <c r="A26" s="321" t="s">
        <v>320</v>
      </c>
      <c r="B26" s="51" t="s">
        <v>391</v>
      </c>
      <c r="C26" s="51" t="s">
        <v>392</v>
      </c>
      <c r="D26" s="51" t="s">
        <v>394</v>
      </c>
    </row>
    <row r="27" spans="1:4" x14ac:dyDescent="0.25">
      <c r="A27" s="321" t="s">
        <v>321</v>
      </c>
      <c r="B27" s="51" t="s">
        <v>391</v>
      </c>
      <c r="C27" s="51" t="s">
        <v>392</v>
      </c>
      <c r="D27" s="51" t="s">
        <v>394</v>
      </c>
    </row>
    <row r="28" spans="1:4" x14ac:dyDescent="0.25">
      <c r="A28" s="321" t="s">
        <v>322</v>
      </c>
      <c r="B28" s="51" t="s">
        <v>391</v>
      </c>
      <c r="C28" s="51" t="s">
        <v>392</v>
      </c>
      <c r="D28" s="51" t="s">
        <v>394</v>
      </c>
    </row>
    <row r="29" spans="1:4" ht="30" x14ac:dyDescent="0.25">
      <c r="A29" s="320" t="s">
        <v>323</v>
      </c>
      <c r="B29" s="51" t="s">
        <v>391</v>
      </c>
      <c r="C29" s="51" t="s">
        <v>392</v>
      </c>
      <c r="D29" s="323" t="s">
        <v>397</v>
      </c>
    </row>
    <row r="30" spans="1:4" ht="30" x14ac:dyDescent="0.25">
      <c r="A30" s="321" t="s">
        <v>324</v>
      </c>
      <c r="B30" s="51" t="s">
        <v>391</v>
      </c>
      <c r="C30" s="51" t="s">
        <v>392</v>
      </c>
      <c r="D30" s="323" t="s">
        <v>397</v>
      </c>
    </row>
    <row r="31" spans="1:4" ht="30" x14ac:dyDescent="0.25">
      <c r="A31" s="321" t="s">
        <v>325</v>
      </c>
      <c r="B31" s="51" t="s">
        <v>391</v>
      </c>
      <c r="C31" s="51" t="s">
        <v>393</v>
      </c>
      <c r="D31" s="323" t="s">
        <v>398</v>
      </c>
    </row>
    <row r="32" spans="1:4" ht="30" x14ac:dyDescent="0.25">
      <c r="A32" s="321" t="s">
        <v>326</v>
      </c>
      <c r="B32" s="51" t="s">
        <v>391</v>
      </c>
      <c r="C32" s="51" t="s">
        <v>393</v>
      </c>
      <c r="D32" s="323" t="s">
        <v>397</v>
      </c>
    </row>
    <row r="33" spans="1:4" ht="30" x14ac:dyDescent="0.25">
      <c r="A33" s="321" t="s">
        <v>327</v>
      </c>
      <c r="B33" s="51" t="s">
        <v>391</v>
      </c>
      <c r="C33" s="51" t="s">
        <v>392</v>
      </c>
      <c r="D33" s="323" t="s">
        <v>397</v>
      </c>
    </row>
    <row r="34" spans="1:4" ht="30" x14ac:dyDescent="0.25">
      <c r="A34" s="321" t="s">
        <v>328</v>
      </c>
      <c r="B34" s="51" t="s">
        <v>391</v>
      </c>
      <c r="C34" s="51" t="s">
        <v>392</v>
      </c>
      <c r="D34" s="323" t="s">
        <v>397</v>
      </c>
    </row>
    <row r="35" spans="1:4" ht="30" x14ac:dyDescent="0.25">
      <c r="A35" s="321" t="s">
        <v>329</v>
      </c>
      <c r="B35" s="51" t="s">
        <v>391</v>
      </c>
      <c r="C35" s="37" t="s">
        <v>392</v>
      </c>
      <c r="D35" s="323" t="s">
        <v>397</v>
      </c>
    </row>
    <row r="36" spans="1:4" ht="30" x14ac:dyDescent="0.25">
      <c r="A36" s="321" t="s">
        <v>330</v>
      </c>
      <c r="B36" s="51" t="s">
        <v>391</v>
      </c>
      <c r="C36" s="37" t="s">
        <v>392</v>
      </c>
      <c r="D36" s="323" t="s">
        <v>397</v>
      </c>
    </row>
    <row r="37" spans="1:4" ht="30" x14ac:dyDescent="0.25">
      <c r="A37" s="321" t="s">
        <v>331</v>
      </c>
      <c r="B37" s="51" t="s">
        <v>391</v>
      </c>
      <c r="C37" s="37" t="s">
        <v>392</v>
      </c>
      <c r="D37" s="323" t="s">
        <v>397</v>
      </c>
    </row>
    <row r="38" spans="1:4" ht="30" x14ac:dyDescent="0.25">
      <c r="A38" s="321" t="s">
        <v>332</v>
      </c>
      <c r="B38" s="51" t="s">
        <v>391</v>
      </c>
      <c r="C38" s="37" t="s">
        <v>392</v>
      </c>
      <c r="D38" s="323" t="s">
        <v>397</v>
      </c>
    </row>
    <row r="39" spans="1:4" ht="30" x14ac:dyDescent="0.25">
      <c r="A39" s="321" t="s">
        <v>333</v>
      </c>
      <c r="B39" s="51" t="s">
        <v>391</v>
      </c>
      <c r="C39" s="51" t="s">
        <v>392</v>
      </c>
      <c r="D39" s="323" t="s">
        <v>397</v>
      </c>
    </row>
    <row r="40" spans="1:4" ht="30" x14ac:dyDescent="0.25">
      <c r="A40" s="321" t="s">
        <v>334</v>
      </c>
      <c r="B40" s="51" t="s">
        <v>391</v>
      </c>
      <c r="C40" s="51" t="s">
        <v>392</v>
      </c>
      <c r="D40" s="323" t="s">
        <v>397</v>
      </c>
    </row>
    <row r="41" spans="1:4" ht="30" x14ac:dyDescent="0.25">
      <c r="A41" s="321" t="s">
        <v>335</v>
      </c>
      <c r="B41" s="51" t="s">
        <v>391</v>
      </c>
      <c r="C41" s="51" t="s">
        <v>392</v>
      </c>
      <c r="D41" s="323" t="s">
        <v>397</v>
      </c>
    </row>
    <row r="42" spans="1:4" ht="30" x14ac:dyDescent="0.25">
      <c r="A42" s="321" t="s">
        <v>336</v>
      </c>
      <c r="B42" s="51" t="s">
        <v>391</v>
      </c>
      <c r="C42" s="51" t="s">
        <v>392</v>
      </c>
      <c r="D42" s="323" t="s">
        <v>397</v>
      </c>
    </row>
    <row r="43" spans="1:4" ht="30" x14ac:dyDescent="0.25">
      <c r="A43" s="321" t="s">
        <v>337</v>
      </c>
      <c r="B43" s="51" t="s">
        <v>391</v>
      </c>
      <c r="C43" s="51" t="s">
        <v>392</v>
      </c>
      <c r="D43" s="323" t="s">
        <v>397</v>
      </c>
    </row>
    <row r="44" spans="1:4" ht="30" x14ac:dyDescent="0.25">
      <c r="A44" s="321" t="s">
        <v>338</v>
      </c>
      <c r="B44" s="51" t="s">
        <v>391</v>
      </c>
      <c r="C44" s="51" t="s">
        <v>392</v>
      </c>
      <c r="D44" s="323" t="s">
        <v>397</v>
      </c>
    </row>
    <row r="45" spans="1:4" ht="30" x14ac:dyDescent="0.25">
      <c r="A45" s="321" t="s">
        <v>339</v>
      </c>
      <c r="B45" s="51" t="s">
        <v>391</v>
      </c>
      <c r="C45" s="51" t="s">
        <v>392</v>
      </c>
      <c r="D45" s="323" t="s">
        <v>397</v>
      </c>
    </row>
    <row r="46" spans="1:4" ht="30" x14ac:dyDescent="0.25">
      <c r="A46" s="321" t="s">
        <v>340</v>
      </c>
      <c r="B46" s="51" t="s">
        <v>391</v>
      </c>
      <c r="C46" s="51" t="s">
        <v>392</v>
      </c>
      <c r="D46" s="323" t="s">
        <v>397</v>
      </c>
    </row>
    <row r="47" spans="1:4" ht="30" x14ac:dyDescent="0.25">
      <c r="A47" s="321" t="s">
        <v>341</v>
      </c>
      <c r="B47" s="51" t="s">
        <v>391</v>
      </c>
      <c r="C47" s="51" t="s">
        <v>392</v>
      </c>
      <c r="D47" s="323" t="s">
        <v>397</v>
      </c>
    </row>
    <row r="48" spans="1:4" ht="30" x14ac:dyDescent="0.25">
      <c r="A48" s="321" t="s">
        <v>342</v>
      </c>
      <c r="B48" s="51" t="s">
        <v>391</v>
      </c>
      <c r="C48" s="51" t="s">
        <v>392</v>
      </c>
      <c r="D48" s="323" t="s">
        <v>397</v>
      </c>
    </row>
    <row r="49" spans="1:4" ht="30" x14ac:dyDescent="0.25">
      <c r="A49" s="321" t="s">
        <v>343</v>
      </c>
      <c r="B49" s="51" t="s">
        <v>391</v>
      </c>
      <c r="C49" s="51" t="s">
        <v>392</v>
      </c>
      <c r="D49" s="323" t="s">
        <v>397</v>
      </c>
    </row>
    <row r="50" spans="1:4" ht="30" x14ac:dyDescent="0.25">
      <c r="A50" s="321" t="s">
        <v>344</v>
      </c>
      <c r="B50" s="51" t="s">
        <v>391</v>
      </c>
      <c r="C50" s="51" t="s">
        <v>392</v>
      </c>
      <c r="D50" s="323" t="s">
        <v>397</v>
      </c>
    </row>
    <row r="51" spans="1:4" ht="30" x14ac:dyDescent="0.25">
      <c r="A51" s="321" t="s">
        <v>345</v>
      </c>
      <c r="B51" s="51" t="s">
        <v>391</v>
      </c>
      <c r="C51" s="51" t="s">
        <v>392</v>
      </c>
      <c r="D51" s="323" t="s">
        <v>397</v>
      </c>
    </row>
    <row r="52" spans="1:4" ht="30" x14ac:dyDescent="0.25">
      <c r="A52" s="321" t="s">
        <v>346</v>
      </c>
      <c r="B52" s="51" t="s">
        <v>391</v>
      </c>
      <c r="C52" s="51" t="s">
        <v>392</v>
      </c>
      <c r="D52" s="323" t="s">
        <v>397</v>
      </c>
    </row>
    <row r="53" spans="1:4" ht="30" x14ac:dyDescent="0.25">
      <c r="A53" s="321" t="s">
        <v>347</v>
      </c>
      <c r="B53" s="51" t="s">
        <v>391</v>
      </c>
      <c r="C53" s="51" t="s">
        <v>392</v>
      </c>
      <c r="D53" s="323" t="s">
        <v>397</v>
      </c>
    </row>
    <row r="54" spans="1:4" x14ac:dyDescent="0.25">
      <c r="A54" s="321" t="s">
        <v>348</v>
      </c>
      <c r="B54" s="51" t="s">
        <v>391</v>
      </c>
      <c r="C54" s="51" t="s">
        <v>392</v>
      </c>
      <c r="D54" s="325" t="s">
        <v>396</v>
      </c>
    </row>
    <row r="55" spans="1:4" x14ac:dyDescent="0.25">
      <c r="A55" s="321" t="s">
        <v>349</v>
      </c>
      <c r="B55" s="51" t="s">
        <v>391</v>
      </c>
      <c r="C55" s="51" t="s">
        <v>392</v>
      </c>
      <c r="D55" s="325" t="s">
        <v>396</v>
      </c>
    </row>
    <row r="56" spans="1:4" x14ac:dyDescent="0.25">
      <c r="A56" s="321" t="s">
        <v>350</v>
      </c>
      <c r="B56" s="51" t="s">
        <v>391</v>
      </c>
      <c r="C56" s="51" t="s">
        <v>392</v>
      </c>
      <c r="D56" s="325" t="s">
        <v>396</v>
      </c>
    </row>
    <row r="57" spans="1:4" x14ac:dyDescent="0.25">
      <c r="A57" s="321" t="s">
        <v>351</v>
      </c>
      <c r="B57" s="51" t="s">
        <v>391</v>
      </c>
      <c r="C57" s="51" t="s">
        <v>392</v>
      </c>
      <c r="D57" s="325" t="s">
        <v>396</v>
      </c>
    </row>
    <row r="58" spans="1:4" x14ac:dyDescent="0.25">
      <c r="A58" s="321" t="s">
        <v>352</v>
      </c>
      <c r="B58" s="51" t="s">
        <v>391</v>
      </c>
      <c r="C58" s="51" t="s">
        <v>392</v>
      </c>
      <c r="D58" s="325" t="s">
        <v>396</v>
      </c>
    </row>
    <row r="59" spans="1:4" x14ac:dyDescent="0.25">
      <c r="A59" s="321" t="s">
        <v>353</v>
      </c>
      <c r="B59" s="51" t="s">
        <v>391</v>
      </c>
      <c r="C59" s="51" t="s">
        <v>392</v>
      </c>
      <c r="D59" s="51"/>
    </row>
    <row r="60" spans="1:4" x14ac:dyDescent="0.25">
      <c r="A60" s="321" t="s">
        <v>354</v>
      </c>
      <c r="B60" s="51" t="s">
        <v>391</v>
      </c>
      <c r="C60" s="51" t="s">
        <v>392</v>
      </c>
      <c r="D60" s="51"/>
    </row>
    <row r="61" spans="1:4" x14ac:dyDescent="0.25">
      <c r="A61" s="321" t="s">
        <v>355</v>
      </c>
      <c r="B61" s="51" t="s">
        <v>391</v>
      </c>
      <c r="C61" s="51" t="s">
        <v>392</v>
      </c>
      <c r="D61" s="51"/>
    </row>
    <row r="62" spans="1:4" x14ac:dyDescent="0.25">
      <c r="A62" s="321" t="s">
        <v>356</v>
      </c>
      <c r="B62" s="51" t="s">
        <v>391</v>
      </c>
      <c r="C62" s="51" t="s">
        <v>392</v>
      </c>
      <c r="D62" s="51"/>
    </row>
    <row r="63" spans="1:4" x14ac:dyDescent="0.25">
      <c r="A63" s="321" t="s">
        <v>357</v>
      </c>
      <c r="B63" s="37" t="s">
        <v>391</v>
      </c>
      <c r="C63" s="37" t="s">
        <v>392</v>
      </c>
      <c r="D63" s="37"/>
    </row>
    <row r="64" spans="1:4" x14ac:dyDescent="0.25">
      <c r="A64" s="321" t="s">
        <v>358</v>
      </c>
      <c r="B64" s="37" t="s">
        <v>391</v>
      </c>
      <c r="C64" s="37" t="s">
        <v>392</v>
      </c>
      <c r="D64" s="37"/>
    </row>
    <row r="65" spans="1:4" x14ac:dyDescent="0.25">
      <c r="A65" s="321" t="s">
        <v>359</v>
      </c>
      <c r="B65" s="37" t="s">
        <v>391</v>
      </c>
      <c r="C65" s="37" t="s">
        <v>392</v>
      </c>
      <c r="D65" s="37"/>
    </row>
    <row r="66" spans="1:4" x14ac:dyDescent="0.25">
      <c r="A66" s="321" t="s">
        <v>360</v>
      </c>
      <c r="B66" s="37" t="s">
        <v>391</v>
      </c>
      <c r="C66" s="37" t="s">
        <v>392</v>
      </c>
      <c r="D66" s="37"/>
    </row>
    <row r="67" spans="1:4" x14ac:dyDescent="0.25">
      <c r="A67" s="321" t="s">
        <v>361</v>
      </c>
      <c r="B67" s="37" t="s">
        <v>391</v>
      </c>
      <c r="C67" s="37" t="s">
        <v>392</v>
      </c>
      <c r="D67" s="37"/>
    </row>
    <row r="68" spans="1:4" x14ac:dyDescent="0.25">
      <c r="A68" s="321" t="s">
        <v>362</v>
      </c>
      <c r="B68" s="37" t="s">
        <v>391</v>
      </c>
      <c r="C68" s="37" t="s">
        <v>392</v>
      </c>
      <c r="D68" s="37"/>
    </row>
    <row r="69" spans="1:4" x14ac:dyDescent="0.25">
      <c r="A69" s="321" t="s">
        <v>363</v>
      </c>
      <c r="B69" s="37" t="s">
        <v>391</v>
      </c>
      <c r="C69" s="37" t="s">
        <v>392</v>
      </c>
      <c r="D69" s="37"/>
    </row>
    <row r="70" spans="1:4" x14ac:dyDescent="0.25">
      <c r="A70" s="321" t="s">
        <v>364</v>
      </c>
      <c r="B70" s="37" t="s">
        <v>391</v>
      </c>
      <c r="C70" s="37" t="s">
        <v>392</v>
      </c>
      <c r="D70" s="37"/>
    </row>
    <row r="71" spans="1:4" x14ac:dyDescent="0.25">
      <c r="A71" s="321" t="s">
        <v>365</v>
      </c>
      <c r="B71" s="37" t="s">
        <v>391</v>
      </c>
      <c r="C71" s="37" t="s">
        <v>392</v>
      </c>
      <c r="D71" s="37"/>
    </row>
    <row r="72" spans="1:4" x14ac:dyDescent="0.25">
      <c r="A72" s="321" t="s">
        <v>366</v>
      </c>
      <c r="B72" s="37" t="s">
        <v>391</v>
      </c>
      <c r="C72" s="37" t="s">
        <v>392</v>
      </c>
      <c r="D72" s="37"/>
    </row>
    <row r="73" spans="1:4" x14ac:dyDescent="0.25">
      <c r="A73" s="321" t="s">
        <v>367</v>
      </c>
      <c r="B73" s="37" t="s">
        <v>391</v>
      </c>
      <c r="C73" s="37" t="s">
        <v>392</v>
      </c>
      <c r="D73" s="37"/>
    </row>
    <row r="74" spans="1:4" x14ac:dyDescent="0.25">
      <c r="A74" s="321" t="s">
        <v>368</v>
      </c>
      <c r="B74" s="37" t="s">
        <v>391</v>
      </c>
      <c r="C74" s="37" t="s">
        <v>392</v>
      </c>
      <c r="D74" s="37"/>
    </row>
    <row r="75" spans="1:4" x14ac:dyDescent="0.25">
      <c r="A75" s="321" t="s">
        <v>369</v>
      </c>
      <c r="B75" s="37" t="s">
        <v>391</v>
      </c>
      <c r="C75" s="37" t="s">
        <v>392</v>
      </c>
      <c r="D75" s="37"/>
    </row>
    <row r="76" spans="1:4" x14ac:dyDescent="0.25">
      <c r="A76" s="321" t="s">
        <v>370</v>
      </c>
      <c r="B76" s="37" t="s">
        <v>391</v>
      </c>
      <c r="C76" s="37" t="s">
        <v>392</v>
      </c>
      <c r="D76" s="37"/>
    </row>
    <row r="77" spans="1:4" x14ac:dyDescent="0.25">
      <c r="A77" s="321" t="s">
        <v>371</v>
      </c>
      <c r="B77" s="37" t="s">
        <v>391</v>
      </c>
      <c r="C77" s="37" t="s">
        <v>392</v>
      </c>
      <c r="D77" s="37"/>
    </row>
    <row r="78" spans="1:4" ht="31.5" x14ac:dyDescent="0.25">
      <c r="A78" s="324" t="s">
        <v>399</v>
      </c>
      <c r="B78" s="37" t="s">
        <v>391</v>
      </c>
      <c r="C78" s="37" t="s">
        <v>392</v>
      </c>
      <c r="D78" s="37" t="s">
        <v>394</v>
      </c>
    </row>
    <row r="79" spans="1:4" x14ac:dyDescent="0.25">
      <c r="A79" s="321" t="s">
        <v>372</v>
      </c>
      <c r="B79" s="37" t="s">
        <v>391</v>
      </c>
      <c r="C79" s="37" t="s">
        <v>392</v>
      </c>
      <c r="D79" s="37" t="s">
        <v>394</v>
      </c>
    </row>
    <row r="80" spans="1:4" x14ac:dyDescent="0.25">
      <c r="A80" s="321" t="s">
        <v>373</v>
      </c>
      <c r="B80" s="37" t="s">
        <v>391</v>
      </c>
      <c r="C80" s="37" t="s">
        <v>392</v>
      </c>
      <c r="D80" s="37" t="s">
        <v>394</v>
      </c>
    </row>
    <row r="81" spans="1:4" x14ac:dyDescent="0.25">
      <c r="A81" s="321" t="s">
        <v>374</v>
      </c>
      <c r="B81" s="37" t="s">
        <v>391</v>
      </c>
      <c r="C81" s="37" t="s">
        <v>392</v>
      </c>
      <c r="D81" s="37" t="s">
        <v>394</v>
      </c>
    </row>
    <row r="82" spans="1:4" x14ac:dyDescent="0.25">
      <c r="A82" s="321" t="s">
        <v>375</v>
      </c>
      <c r="B82" s="37" t="s">
        <v>391</v>
      </c>
      <c r="C82" s="37" t="s">
        <v>392</v>
      </c>
      <c r="D82" s="37" t="s">
        <v>394</v>
      </c>
    </row>
    <row r="83" spans="1:4" x14ac:dyDescent="0.25">
      <c r="A83" s="321" t="s">
        <v>376</v>
      </c>
      <c r="B83" s="37" t="s">
        <v>391</v>
      </c>
      <c r="C83" s="37" t="s">
        <v>392</v>
      </c>
      <c r="D83" s="37" t="s">
        <v>394</v>
      </c>
    </row>
    <row r="84" spans="1:4" x14ac:dyDescent="0.25">
      <c r="A84" s="321" t="s">
        <v>377</v>
      </c>
      <c r="B84" s="37" t="s">
        <v>391</v>
      </c>
      <c r="C84" s="37" t="s">
        <v>392</v>
      </c>
      <c r="D84" s="37" t="s">
        <v>394</v>
      </c>
    </row>
    <row r="85" spans="1:4" x14ac:dyDescent="0.25">
      <c r="A85" s="321" t="s">
        <v>378</v>
      </c>
      <c r="B85" s="37" t="s">
        <v>391</v>
      </c>
      <c r="C85" s="37" t="s">
        <v>392</v>
      </c>
      <c r="D85" s="37" t="s">
        <v>394</v>
      </c>
    </row>
    <row r="86" spans="1:4" x14ac:dyDescent="0.25">
      <c r="A86" s="321" t="s">
        <v>379</v>
      </c>
      <c r="B86" s="37" t="s">
        <v>391</v>
      </c>
      <c r="C86" s="37" t="s">
        <v>392</v>
      </c>
      <c r="D86" s="37" t="s">
        <v>394</v>
      </c>
    </row>
    <row r="87" spans="1:4" x14ac:dyDescent="0.25">
      <c r="A87" s="321" t="s">
        <v>380</v>
      </c>
      <c r="B87" s="37" t="s">
        <v>391</v>
      </c>
      <c r="C87" s="37" t="s">
        <v>392</v>
      </c>
      <c r="D87" s="37" t="s">
        <v>394</v>
      </c>
    </row>
    <row r="88" spans="1:4" x14ac:dyDescent="0.25">
      <c r="A88" s="321" t="s">
        <v>381</v>
      </c>
      <c r="B88" s="37" t="s">
        <v>391</v>
      </c>
      <c r="C88" s="37" t="s">
        <v>392</v>
      </c>
      <c r="D88" s="37" t="s">
        <v>394</v>
      </c>
    </row>
    <row r="89" spans="1:4" x14ac:dyDescent="0.25">
      <c r="A89" s="321" t="s">
        <v>382</v>
      </c>
      <c r="B89" s="37" t="s">
        <v>391</v>
      </c>
      <c r="C89" s="37" t="s">
        <v>392</v>
      </c>
      <c r="D89" s="37" t="s">
        <v>394</v>
      </c>
    </row>
    <row r="90" spans="1:4" x14ac:dyDescent="0.25">
      <c r="A90" s="321" t="s">
        <v>383</v>
      </c>
      <c r="B90" s="37" t="s">
        <v>391</v>
      </c>
      <c r="C90" s="37" t="s">
        <v>392</v>
      </c>
      <c r="D90" s="37" t="s">
        <v>394</v>
      </c>
    </row>
    <row r="91" spans="1:4" x14ac:dyDescent="0.25">
      <c r="A91" s="320" t="s">
        <v>384</v>
      </c>
      <c r="B91" s="37" t="s">
        <v>391</v>
      </c>
      <c r="C91" s="37" t="s">
        <v>392</v>
      </c>
      <c r="D91" s="37" t="s">
        <v>394</v>
      </c>
    </row>
    <row r="92" spans="1:4" x14ac:dyDescent="0.25">
      <c r="A92" s="321" t="s">
        <v>385</v>
      </c>
      <c r="B92" s="37" t="s">
        <v>391</v>
      </c>
      <c r="C92" s="37" t="s">
        <v>392</v>
      </c>
      <c r="D92" s="37" t="s">
        <v>394</v>
      </c>
    </row>
    <row r="93" spans="1:4" x14ac:dyDescent="0.25">
      <c r="A93" s="321" t="s">
        <v>386</v>
      </c>
      <c r="B93" s="37" t="s">
        <v>391</v>
      </c>
      <c r="C93" s="37" t="s">
        <v>392</v>
      </c>
      <c r="D93" s="37" t="s">
        <v>394</v>
      </c>
    </row>
    <row r="94" spans="1:4" x14ac:dyDescent="0.25">
      <c r="A94" s="5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zoomScale="115" zoomScaleNormal="115" workbookViewId="0">
      <selection activeCell="E18" sqref="E18"/>
    </sheetView>
  </sheetViews>
  <sheetFormatPr defaultColWidth="10.5703125" defaultRowHeight="12.75" x14ac:dyDescent="0.2"/>
  <cols>
    <col min="1" max="1" width="32.140625" style="38" customWidth="1"/>
    <col min="2" max="2" width="13.140625" style="38" customWidth="1"/>
    <col min="3" max="3" width="12" style="38" customWidth="1"/>
    <col min="4" max="4" width="13.5703125" style="38" customWidth="1"/>
    <col min="5" max="5" width="13.42578125" style="38" customWidth="1"/>
    <col min="6" max="7" width="10.7109375" style="38" customWidth="1"/>
    <col min="8" max="256" width="10.5703125" style="38"/>
    <col min="257" max="257" width="32.140625" style="38" customWidth="1"/>
    <col min="258" max="258" width="13.140625" style="38" customWidth="1"/>
    <col min="259" max="259" width="12" style="38" customWidth="1"/>
    <col min="260" max="260" width="13.5703125" style="38" customWidth="1"/>
    <col min="261" max="261" width="13.42578125" style="38" customWidth="1"/>
    <col min="262" max="263" width="10.7109375" style="38" customWidth="1"/>
    <col min="264" max="512" width="10.5703125" style="38"/>
    <col min="513" max="513" width="32.140625" style="38" customWidth="1"/>
    <col min="514" max="514" width="13.140625" style="38" customWidth="1"/>
    <col min="515" max="515" width="12" style="38" customWidth="1"/>
    <col min="516" max="516" width="13.5703125" style="38" customWidth="1"/>
    <col min="517" max="517" width="13.42578125" style="38" customWidth="1"/>
    <col min="518" max="519" width="10.7109375" style="38" customWidth="1"/>
    <col min="520" max="768" width="10.5703125" style="38"/>
    <col min="769" max="769" width="32.140625" style="38" customWidth="1"/>
    <col min="770" max="770" width="13.140625" style="38" customWidth="1"/>
    <col min="771" max="771" width="12" style="38" customWidth="1"/>
    <col min="772" max="772" width="13.5703125" style="38" customWidth="1"/>
    <col min="773" max="773" width="13.42578125" style="38" customWidth="1"/>
    <col min="774" max="775" width="10.7109375" style="38" customWidth="1"/>
    <col min="776" max="1024" width="10.5703125" style="38"/>
    <col min="1025" max="1025" width="32.140625" style="38" customWidth="1"/>
    <col min="1026" max="1026" width="13.140625" style="38" customWidth="1"/>
    <col min="1027" max="1027" width="12" style="38" customWidth="1"/>
    <col min="1028" max="1028" width="13.5703125" style="38" customWidth="1"/>
    <col min="1029" max="1029" width="13.42578125" style="38" customWidth="1"/>
    <col min="1030" max="1031" width="10.7109375" style="38" customWidth="1"/>
    <col min="1032" max="1280" width="10.5703125" style="38"/>
    <col min="1281" max="1281" width="32.140625" style="38" customWidth="1"/>
    <col min="1282" max="1282" width="13.140625" style="38" customWidth="1"/>
    <col min="1283" max="1283" width="12" style="38" customWidth="1"/>
    <col min="1284" max="1284" width="13.5703125" style="38" customWidth="1"/>
    <col min="1285" max="1285" width="13.42578125" style="38" customWidth="1"/>
    <col min="1286" max="1287" width="10.7109375" style="38" customWidth="1"/>
    <col min="1288" max="1536" width="10.5703125" style="38"/>
    <col min="1537" max="1537" width="32.140625" style="38" customWidth="1"/>
    <col min="1538" max="1538" width="13.140625" style="38" customWidth="1"/>
    <col min="1539" max="1539" width="12" style="38" customWidth="1"/>
    <col min="1540" max="1540" width="13.5703125" style="38" customWidth="1"/>
    <col min="1541" max="1541" width="13.42578125" style="38" customWidth="1"/>
    <col min="1542" max="1543" width="10.7109375" style="38" customWidth="1"/>
    <col min="1544" max="1792" width="10.5703125" style="38"/>
    <col min="1793" max="1793" width="32.140625" style="38" customWidth="1"/>
    <col min="1794" max="1794" width="13.140625" style="38" customWidth="1"/>
    <col min="1795" max="1795" width="12" style="38" customWidth="1"/>
    <col min="1796" max="1796" width="13.5703125" style="38" customWidth="1"/>
    <col min="1797" max="1797" width="13.42578125" style="38" customWidth="1"/>
    <col min="1798" max="1799" width="10.7109375" style="38" customWidth="1"/>
    <col min="1800" max="2048" width="10.5703125" style="38"/>
    <col min="2049" max="2049" width="32.140625" style="38" customWidth="1"/>
    <col min="2050" max="2050" width="13.140625" style="38" customWidth="1"/>
    <col min="2051" max="2051" width="12" style="38" customWidth="1"/>
    <col min="2052" max="2052" width="13.5703125" style="38" customWidth="1"/>
    <col min="2053" max="2053" width="13.42578125" style="38" customWidth="1"/>
    <col min="2054" max="2055" width="10.7109375" style="38" customWidth="1"/>
    <col min="2056" max="2304" width="10.5703125" style="38"/>
    <col min="2305" max="2305" width="32.140625" style="38" customWidth="1"/>
    <col min="2306" max="2306" width="13.140625" style="38" customWidth="1"/>
    <col min="2307" max="2307" width="12" style="38" customWidth="1"/>
    <col min="2308" max="2308" width="13.5703125" style="38" customWidth="1"/>
    <col min="2309" max="2309" width="13.42578125" style="38" customWidth="1"/>
    <col min="2310" max="2311" width="10.7109375" style="38" customWidth="1"/>
    <col min="2312" max="2560" width="10.5703125" style="38"/>
    <col min="2561" max="2561" width="32.140625" style="38" customWidth="1"/>
    <col min="2562" max="2562" width="13.140625" style="38" customWidth="1"/>
    <col min="2563" max="2563" width="12" style="38" customWidth="1"/>
    <col min="2564" max="2564" width="13.5703125" style="38" customWidth="1"/>
    <col min="2565" max="2565" width="13.42578125" style="38" customWidth="1"/>
    <col min="2566" max="2567" width="10.7109375" style="38" customWidth="1"/>
    <col min="2568" max="2816" width="10.5703125" style="38"/>
    <col min="2817" max="2817" width="32.140625" style="38" customWidth="1"/>
    <col min="2818" max="2818" width="13.140625" style="38" customWidth="1"/>
    <col min="2819" max="2819" width="12" style="38" customWidth="1"/>
    <col min="2820" max="2820" width="13.5703125" style="38" customWidth="1"/>
    <col min="2821" max="2821" width="13.42578125" style="38" customWidth="1"/>
    <col min="2822" max="2823" width="10.7109375" style="38" customWidth="1"/>
    <col min="2824" max="3072" width="10.5703125" style="38"/>
    <col min="3073" max="3073" width="32.140625" style="38" customWidth="1"/>
    <col min="3074" max="3074" width="13.140625" style="38" customWidth="1"/>
    <col min="3075" max="3075" width="12" style="38" customWidth="1"/>
    <col min="3076" max="3076" width="13.5703125" style="38" customWidth="1"/>
    <col min="3077" max="3077" width="13.42578125" style="38" customWidth="1"/>
    <col min="3078" max="3079" width="10.7109375" style="38" customWidth="1"/>
    <col min="3080" max="3328" width="10.5703125" style="38"/>
    <col min="3329" max="3329" width="32.140625" style="38" customWidth="1"/>
    <col min="3330" max="3330" width="13.140625" style="38" customWidth="1"/>
    <col min="3331" max="3331" width="12" style="38" customWidth="1"/>
    <col min="3332" max="3332" width="13.5703125" style="38" customWidth="1"/>
    <col min="3333" max="3333" width="13.42578125" style="38" customWidth="1"/>
    <col min="3334" max="3335" width="10.7109375" style="38" customWidth="1"/>
    <col min="3336" max="3584" width="10.5703125" style="38"/>
    <col min="3585" max="3585" width="32.140625" style="38" customWidth="1"/>
    <col min="3586" max="3586" width="13.140625" style="38" customWidth="1"/>
    <col min="3587" max="3587" width="12" style="38" customWidth="1"/>
    <col min="3588" max="3588" width="13.5703125" style="38" customWidth="1"/>
    <col min="3589" max="3589" width="13.42578125" style="38" customWidth="1"/>
    <col min="3590" max="3591" width="10.7109375" style="38" customWidth="1"/>
    <col min="3592" max="3840" width="10.5703125" style="38"/>
    <col min="3841" max="3841" width="32.140625" style="38" customWidth="1"/>
    <col min="3842" max="3842" width="13.140625" style="38" customWidth="1"/>
    <col min="3843" max="3843" width="12" style="38" customWidth="1"/>
    <col min="3844" max="3844" width="13.5703125" style="38" customWidth="1"/>
    <col min="3845" max="3845" width="13.42578125" style="38" customWidth="1"/>
    <col min="3846" max="3847" width="10.7109375" style="38" customWidth="1"/>
    <col min="3848" max="4096" width="10.5703125" style="38"/>
    <col min="4097" max="4097" width="32.140625" style="38" customWidth="1"/>
    <col min="4098" max="4098" width="13.140625" style="38" customWidth="1"/>
    <col min="4099" max="4099" width="12" style="38" customWidth="1"/>
    <col min="4100" max="4100" width="13.5703125" style="38" customWidth="1"/>
    <col min="4101" max="4101" width="13.42578125" style="38" customWidth="1"/>
    <col min="4102" max="4103" width="10.7109375" style="38" customWidth="1"/>
    <col min="4104" max="4352" width="10.5703125" style="38"/>
    <col min="4353" max="4353" width="32.140625" style="38" customWidth="1"/>
    <col min="4354" max="4354" width="13.140625" style="38" customWidth="1"/>
    <col min="4355" max="4355" width="12" style="38" customWidth="1"/>
    <col min="4356" max="4356" width="13.5703125" style="38" customWidth="1"/>
    <col min="4357" max="4357" width="13.42578125" style="38" customWidth="1"/>
    <col min="4358" max="4359" width="10.7109375" style="38" customWidth="1"/>
    <col min="4360" max="4608" width="10.5703125" style="38"/>
    <col min="4609" max="4609" width="32.140625" style="38" customWidth="1"/>
    <col min="4610" max="4610" width="13.140625" style="38" customWidth="1"/>
    <col min="4611" max="4611" width="12" style="38" customWidth="1"/>
    <col min="4612" max="4612" width="13.5703125" style="38" customWidth="1"/>
    <col min="4613" max="4613" width="13.42578125" style="38" customWidth="1"/>
    <col min="4614" max="4615" width="10.7109375" style="38" customWidth="1"/>
    <col min="4616" max="4864" width="10.5703125" style="38"/>
    <col min="4865" max="4865" width="32.140625" style="38" customWidth="1"/>
    <col min="4866" max="4866" width="13.140625" style="38" customWidth="1"/>
    <col min="4867" max="4867" width="12" style="38" customWidth="1"/>
    <col min="4868" max="4868" width="13.5703125" style="38" customWidth="1"/>
    <col min="4869" max="4869" width="13.42578125" style="38" customWidth="1"/>
    <col min="4870" max="4871" width="10.7109375" style="38" customWidth="1"/>
    <col min="4872" max="5120" width="10.5703125" style="38"/>
    <col min="5121" max="5121" width="32.140625" style="38" customWidth="1"/>
    <col min="5122" max="5122" width="13.140625" style="38" customWidth="1"/>
    <col min="5123" max="5123" width="12" style="38" customWidth="1"/>
    <col min="5124" max="5124" width="13.5703125" style="38" customWidth="1"/>
    <col min="5125" max="5125" width="13.42578125" style="38" customWidth="1"/>
    <col min="5126" max="5127" width="10.7109375" style="38" customWidth="1"/>
    <col min="5128" max="5376" width="10.5703125" style="38"/>
    <col min="5377" max="5377" width="32.140625" style="38" customWidth="1"/>
    <col min="5378" max="5378" width="13.140625" style="38" customWidth="1"/>
    <col min="5379" max="5379" width="12" style="38" customWidth="1"/>
    <col min="5380" max="5380" width="13.5703125" style="38" customWidth="1"/>
    <col min="5381" max="5381" width="13.42578125" style="38" customWidth="1"/>
    <col min="5382" max="5383" width="10.7109375" style="38" customWidth="1"/>
    <col min="5384" max="5632" width="10.5703125" style="38"/>
    <col min="5633" max="5633" width="32.140625" style="38" customWidth="1"/>
    <col min="5634" max="5634" width="13.140625" style="38" customWidth="1"/>
    <col min="5635" max="5635" width="12" style="38" customWidth="1"/>
    <col min="5636" max="5636" width="13.5703125" style="38" customWidth="1"/>
    <col min="5637" max="5637" width="13.42578125" style="38" customWidth="1"/>
    <col min="5638" max="5639" width="10.7109375" style="38" customWidth="1"/>
    <col min="5640" max="5888" width="10.5703125" style="38"/>
    <col min="5889" max="5889" width="32.140625" style="38" customWidth="1"/>
    <col min="5890" max="5890" width="13.140625" style="38" customWidth="1"/>
    <col min="5891" max="5891" width="12" style="38" customWidth="1"/>
    <col min="5892" max="5892" width="13.5703125" style="38" customWidth="1"/>
    <col min="5893" max="5893" width="13.42578125" style="38" customWidth="1"/>
    <col min="5894" max="5895" width="10.7109375" style="38" customWidth="1"/>
    <col min="5896" max="6144" width="10.5703125" style="38"/>
    <col min="6145" max="6145" width="32.140625" style="38" customWidth="1"/>
    <col min="6146" max="6146" width="13.140625" style="38" customWidth="1"/>
    <col min="6147" max="6147" width="12" style="38" customWidth="1"/>
    <col min="6148" max="6148" width="13.5703125" style="38" customWidth="1"/>
    <col min="6149" max="6149" width="13.42578125" style="38" customWidth="1"/>
    <col min="6150" max="6151" width="10.7109375" style="38" customWidth="1"/>
    <col min="6152" max="6400" width="10.5703125" style="38"/>
    <col min="6401" max="6401" width="32.140625" style="38" customWidth="1"/>
    <col min="6402" max="6402" width="13.140625" style="38" customWidth="1"/>
    <col min="6403" max="6403" width="12" style="38" customWidth="1"/>
    <col min="6404" max="6404" width="13.5703125" style="38" customWidth="1"/>
    <col min="6405" max="6405" width="13.42578125" style="38" customWidth="1"/>
    <col min="6406" max="6407" width="10.7109375" style="38" customWidth="1"/>
    <col min="6408" max="6656" width="10.5703125" style="38"/>
    <col min="6657" max="6657" width="32.140625" style="38" customWidth="1"/>
    <col min="6658" max="6658" width="13.140625" style="38" customWidth="1"/>
    <col min="6659" max="6659" width="12" style="38" customWidth="1"/>
    <col min="6660" max="6660" width="13.5703125" style="38" customWidth="1"/>
    <col min="6661" max="6661" width="13.42578125" style="38" customWidth="1"/>
    <col min="6662" max="6663" width="10.7109375" style="38" customWidth="1"/>
    <col min="6664" max="6912" width="10.5703125" style="38"/>
    <col min="6913" max="6913" width="32.140625" style="38" customWidth="1"/>
    <col min="6914" max="6914" width="13.140625" style="38" customWidth="1"/>
    <col min="6915" max="6915" width="12" style="38" customWidth="1"/>
    <col min="6916" max="6916" width="13.5703125" style="38" customWidth="1"/>
    <col min="6917" max="6917" width="13.42578125" style="38" customWidth="1"/>
    <col min="6918" max="6919" width="10.7109375" style="38" customWidth="1"/>
    <col min="6920" max="7168" width="10.5703125" style="38"/>
    <col min="7169" max="7169" width="32.140625" style="38" customWidth="1"/>
    <col min="7170" max="7170" width="13.140625" style="38" customWidth="1"/>
    <col min="7171" max="7171" width="12" style="38" customWidth="1"/>
    <col min="7172" max="7172" width="13.5703125" style="38" customWidth="1"/>
    <col min="7173" max="7173" width="13.42578125" style="38" customWidth="1"/>
    <col min="7174" max="7175" width="10.7109375" style="38" customWidth="1"/>
    <col min="7176" max="7424" width="10.5703125" style="38"/>
    <col min="7425" max="7425" width="32.140625" style="38" customWidth="1"/>
    <col min="7426" max="7426" width="13.140625" style="38" customWidth="1"/>
    <col min="7427" max="7427" width="12" style="38" customWidth="1"/>
    <col min="7428" max="7428" width="13.5703125" style="38" customWidth="1"/>
    <col min="7429" max="7429" width="13.42578125" style="38" customWidth="1"/>
    <col min="7430" max="7431" width="10.7109375" style="38" customWidth="1"/>
    <col min="7432" max="7680" width="10.5703125" style="38"/>
    <col min="7681" max="7681" width="32.140625" style="38" customWidth="1"/>
    <col min="7682" max="7682" width="13.140625" style="38" customWidth="1"/>
    <col min="7683" max="7683" width="12" style="38" customWidth="1"/>
    <col min="7684" max="7684" width="13.5703125" style="38" customWidth="1"/>
    <col min="7685" max="7685" width="13.42578125" style="38" customWidth="1"/>
    <col min="7686" max="7687" width="10.7109375" style="38" customWidth="1"/>
    <col min="7688" max="7936" width="10.5703125" style="38"/>
    <col min="7937" max="7937" width="32.140625" style="38" customWidth="1"/>
    <col min="7938" max="7938" width="13.140625" style="38" customWidth="1"/>
    <col min="7939" max="7939" width="12" style="38" customWidth="1"/>
    <col min="7940" max="7940" width="13.5703125" style="38" customWidth="1"/>
    <col min="7941" max="7941" width="13.42578125" style="38" customWidth="1"/>
    <col min="7942" max="7943" width="10.7109375" style="38" customWidth="1"/>
    <col min="7944" max="8192" width="10.5703125" style="38"/>
    <col min="8193" max="8193" width="32.140625" style="38" customWidth="1"/>
    <col min="8194" max="8194" width="13.140625" style="38" customWidth="1"/>
    <col min="8195" max="8195" width="12" style="38" customWidth="1"/>
    <col min="8196" max="8196" width="13.5703125" style="38" customWidth="1"/>
    <col min="8197" max="8197" width="13.42578125" style="38" customWidth="1"/>
    <col min="8198" max="8199" width="10.7109375" style="38" customWidth="1"/>
    <col min="8200" max="8448" width="10.5703125" style="38"/>
    <col min="8449" max="8449" width="32.140625" style="38" customWidth="1"/>
    <col min="8450" max="8450" width="13.140625" style="38" customWidth="1"/>
    <col min="8451" max="8451" width="12" style="38" customWidth="1"/>
    <col min="8452" max="8452" width="13.5703125" style="38" customWidth="1"/>
    <col min="8453" max="8453" width="13.42578125" style="38" customWidth="1"/>
    <col min="8454" max="8455" width="10.7109375" style="38" customWidth="1"/>
    <col min="8456" max="8704" width="10.5703125" style="38"/>
    <col min="8705" max="8705" width="32.140625" style="38" customWidth="1"/>
    <col min="8706" max="8706" width="13.140625" style="38" customWidth="1"/>
    <col min="8707" max="8707" width="12" style="38" customWidth="1"/>
    <col min="8708" max="8708" width="13.5703125" style="38" customWidth="1"/>
    <col min="8709" max="8709" width="13.42578125" style="38" customWidth="1"/>
    <col min="8710" max="8711" width="10.7109375" style="38" customWidth="1"/>
    <col min="8712" max="8960" width="10.5703125" style="38"/>
    <col min="8961" max="8961" width="32.140625" style="38" customWidth="1"/>
    <col min="8962" max="8962" width="13.140625" style="38" customWidth="1"/>
    <col min="8963" max="8963" width="12" style="38" customWidth="1"/>
    <col min="8964" max="8964" width="13.5703125" style="38" customWidth="1"/>
    <col min="8965" max="8965" width="13.42578125" style="38" customWidth="1"/>
    <col min="8966" max="8967" width="10.7109375" style="38" customWidth="1"/>
    <col min="8968" max="9216" width="10.5703125" style="38"/>
    <col min="9217" max="9217" width="32.140625" style="38" customWidth="1"/>
    <col min="9218" max="9218" width="13.140625" style="38" customWidth="1"/>
    <col min="9219" max="9219" width="12" style="38" customWidth="1"/>
    <col min="9220" max="9220" width="13.5703125" style="38" customWidth="1"/>
    <col min="9221" max="9221" width="13.42578125" style="38" customWidth="1"/>
    <col min="9222" max="9223" width="10.7109375" style="38" customWidth="1"/>
    <col min="9224" max="9472" width="10.5703125" style="38"/>
    <col min="9473" max="9473" width="32.140625" style="38" customWidth="1"/>
    <col min="9474" max="9474" width="13.140625" style="38" customWidth="1"/>
    <col min="9475" max="9475" width="12" style="38" customWidth="1"/>
    <col min="9476" max="9476" width="13.5703125" style="38" customWidth="1"/>
    <col min="9477" max="9477" width="13.42578125" style="38" customWidth="1"/>
    <col min="9478" max="9479" width="10.7109375" style="38" customWidth="1"/>
    <col min="9480" max="9728" width="10.5703125" style="38"/>
    <col min="9729" max="9729" width="32.140625" style="38" customWidth="1"/>
    <col min="9730" max="9730" width="13.140625" style="38" customWidth="1"/>
    <col min="9731" max="9731" width="12" style="38" customWidth="1"/>
    <col min="9732" max="9732" width="13.5703125" style="38" customWidth="1"/>
    <col min="9733" max="9733" width="13.42578125" style="38" customWidth="1"/>
    <col min="9734" max="9735" width="10.7109375" style="38" customWidth="1"/>
    <col min="9736" max="9984" width="10.5703125" style="38"/>
    <col min="9985" max="9985" width="32.140625" style="38" customWidth="1"/>
    <col min="9986" max="9986" width="13.140625" style="38" customWidth="1"/>
    <col min="9987" max="9987" width="12" style="38" customWidth="1"/>
    <col min="9988" max="9988" width="13.5703125" style="38" customWidth="1"/>
    <col min="9989" max="9989" width="13.42578125" style="38" customWidth="1"/>
    <col min="9990" max="9991" width="10.7109375" style="38" customWidth="1"/>
    <col min="9992" max="10240" width="10.5703125" style="38"/>
    <col min="10241" max="10241" width="32.140625" style="38" customWidth="1"/>
    <col min="10242" max="10242" width="13.140625" style="38" customWidth="1"/>
    <col min="10243" max="10243" width="12" style="38" customWidth="1"/>
    <col min="10244" max="10244" width="13.5703125" style="38" customWidth="1"/>
    <col min="10245" max="10245" width="13.42578125" style="38" customWidth="1"/>
    <col min="10246" max="10247" width="10.7109375" style="38" customWidth="1"/>
    <col min="10248" max="10496" width="10.5703125" style="38"/>
    <col min="10497" max="10497" width="32.140625" style="38" customWidth="1"/>
    <col min="10498" max="10498" width="13.140625" style="38" customWidth="1"/>
    <col min="10499" max="10499" width="12" style="38" customWidth="1"/>
    <col min="10500" max="10500" width="13.5703125" style="38" customWidth="1"/>
    <col min="10501" max="10501" width="13.42578125" style="38" customWidth="1"/>
    <col min="10502" max="10503" width="10.7109375" style="38" customWidth="1"/>
    <col min="10504" max="10752" width="10.5703125" style="38"/>
    <col min="10753" max="10753" width="32.140625" style="38" customWidth="1"/>
    <col min="10754" max="10754" width="13.140625" style="38" customWidth="1"/>
    <col min="10755" max="10755" width="12" style="38" customWidth="1"/>
    <col min="10756" max="10756" width="13.5703125" style="38" customWidth="1"/>
    <col min="10757" max="10757" width="13.42578125" style="38" customWidth="1"/>
    <col min="10758" max="10759" width="10.7109375" style="38" customWidth="1"/>
    <col min="10760" max="11008" width="10.5703125" style="38"/>
    <col min="11009" max="11009" width="32.140625" style="38" customWidth="1"/>
    <col min="11010" max="11010" width="13.140625" style="38" customWidth="1"/>
    <col min="11011" max="11011" width="12" style="38" customWidth="1"/>
    <col min="11012" max="11012" width="13.5703125" style="38" customWidth="1"/>
    <col min="11013" max="11013" width="13.42578125" style="38" customWidth="1"/>
    <col min="11014" max="11015" width="10.7109375" style="38" customWidth="1"/>
    <col min="11016" max="11264" width="10.5703125" style="38"/>
    <col min="11265" max="11265" width="32.140625" style="38" customWidth="1"/>
    <col min="11266" max="11266" width="13.140625" style="38" customWidth="1"/>
    <col min="11267" max="11267" width="12" style="38" customWidth="1"/>
    <col min="11268" max="11268" width="13.5703125" style="38" customWidth="1"/>
    <col min="11269" max="11269" width="13.42578125" style="38" customWidth="1"/>
    <col min="11270" max="11271" width="10.7109375" style="38" customWidth="1"/>
    <col min="11272" max="11520" width="10.5703125" style="38"/>
    <col min="11521" max="11521" width="32.140625" style="38" customWidth="1"/>
    <col min="11522" max="11522" width="13.140625" style="38" customWidth="1"/>
    <col min="11523" max="11523" width="12" style="38" customWidth="1"/>
    <col min="11524" max="11524" width="13.5703125" style="38" customWidth="1"/>
    <col min="11525" max="11525" width="13.42578125" style="38" customWidth="1"/>
    <col min="11526" max="11527" width="10.7109375" style="38" customWidth="1"/>
    <col min="11528" max="11776" width="10.5703125" style="38"/>
    <col min="11777" max="11777" width="32.140625" style="38" customWidth="1"/>
    <col min="11778" max="11778" width="13.140625" style="38" customWidth="1"/>
    <col min="11779" max="11779" width="12" style="38" customWidth="1"/>
    <col min="11780" max="11780" width="13.5703125" style="38" customWidth="1"/>
    <col min="11781" max="11781" width="13.42578125" style="38" customWidth="1"/>
    <col min="11782" max="11783" width="10.7109375" style="38" customWidth="1"/>
    <col min="11784" max="12032" width="10.5703125" style="38"/>
    <col min="12033" max="12033" width="32.140625" style="38" customWidth="1"/>
    <col min="12034" max="12034" width="13.140625" style="38" customWidth="1"/>
    <col min="12035" max="12035" width="12" style="38" customWidth="1"/>
    <col min="12036" max="12036" width="13.5703125" style="38" customWidth="1"/>
    <col min="12037" max="12037" width="13.42578125" style="38" customWidth="1"/>
    <col min="12038" max="12039" width="10.7109375" style="38" customWidth="1"/>
    <col min="12040" max="12288" width="10.5703125" style="38"/>
    <col min="12289" max="12289" width="32.140625" style="38" customWidth="1"/>
    <col min="12290" max="12290" width="13.140625" style="38" customWidth="1"/>
    <col min="12291" max="12291" width="12" style="38" customWidth="1"/>
    <col min="12292" max="12292" width="13.5703125" style="38" customWidth="1"/>
    <col min="12293" max="12293" width="13.42578125" style="38" customWidth="1"/>
    <col min="12294" max="12295" width="10.7109375" style="38" customWidth="1"/>
    <col min="12296" max="12544" width="10.5703125" style="38"/>
    <col min="12545" max="12545" width="32.140625" style="38" customWidth="1"/>
    <col min="12546" max="12546" width="13.140625" style="38" customWidth="1"/>
    <col min="12547" max="12547" width="12" style="38" customWidth="1"/>
    <col min="12548" max="12548" width="13.5703125" style="38" customWidth="1"/>
    <col min="12549" max="12549" width="13.42578125" style="38" customWidth="1"/>
    <col min="12550" max="12551" width="10.7109375" style="38" customWidth="1"/>
    <col min="12552" max="12800" width="10.5703125" style="38"/>
    <col min="12801" max="12801" width="32.140625" style="38" customWidth="1"/>
    <col min="12802" max="12802" width="13.140625" style="38" customWidth="1"/>
    <col min="12803" max="12803" width="12" style="38" customWidth="1"/>
    <col min="12804" max="12804" width="13.5703125" style="38" customWidth="1"/>
    <col min="12805" max="12805" width="13.42578125" style="38" customWidth="1"/>
    <col min="12806" max="12807" width="10.7109375" style="38" customWidth="1"/>
    <col min="12808" max="13056" width="10.5703125" style="38"/>
    <col min="13057" max="13057" width="32.140625" style="38" customWidth="1"/>
    <col min="13058" max="13058" width="13.140625" style="38" customWidth="1"/>
    <col min="13059" max="13059" width="12" style="38" customWidth="1"/>
    <col min="13060" max="13060" width="13.5703125" style="38" customWidth="1"/>
    <col min="13061" max="13061" width="13.42578125" style="38" customWidth="1"/>
    <col min="13062" max="13063" width="10.7109375" style="38" customWidth="1"/>
    <col min="13064" max="13312" width="10.5703125" style="38"/>
    <col min="13313" max="13313" width="32.140625" style="38" customWidth="1"/>
    <col min="13314" max="13314" width="13.140625" style="38" customWidth="1"/>
    <col min="13315" max="13315" width="12" style="38" customWidth="1"/>
    <col min="13316" max="13316" width="13.5703125" style="38" customWidth="1"/>
    <col min="13317" max="13317" width="13.42578125" style="38" customWidth="1"/>
    <col min="13318" max="13319" width="10.7109375" style="38" customWidth="1"/>
    <col min="13320" max="13568" width="10.5703125" style="38"/>
    <col min="13569" max="13569" width="32.140625" style="38" customWidth="1"/>
    <col min="13570" max="13570" width="13.140625" style="38" customWidth="1"/>
    <col min="13571" max="13571" width="12" style="38" customWidth="1"/>
    <col min="13572" max="13572" width="13.5703125" style="38" customWidth="1"/>
    <col min="13573" max="13573" width="13.42578125" style="38" customWidth="1"/>
    <col min="13574" max="13575" width="10.7109375" style="38" customWidth="1"/>
    <col min="13576" max="13824" width="10.5703125" style="38"/>
    <col min="13825" max="13825" width="32.140625" style="38" customWidth="1"/>
    <col min="13826" max="13826" width="13.140625" style="38" customWidth="1"/>
    <col min="13827" max="13827" width="12" style="38" customWidth="1"/>
    <col min="13828" max="13828" width="13.5703125" style="38" customWidth="1"/>
    <col min="13829" max="13829" width="13.42578125" style="38" customWidth="1"/>
    <col min="13830" max="13831" width="10.7109375" style="38" customWidth="1"/>
    <col min="13832" max="14080" width="10.5703125" style="38"/>
    <col min="14081" max="14081" width="32.140625" style="38" customWidth="1"/>
    <col min="14082" max="14082" width="13.140625" style="38" customWidth="1"/>
    <col min="14083" max="14083" width="12" style="38" customWidth="1"/>
    <col min="14084" max="14084" width="13.5703125" style="38" customWidth="1"/>
    <col min="14085" max="14085" width="13.42578125" style="38" customWidth="1"/>
    <col min="14086" max="14087" width="10.7109375" style="38" customWidth="1"/>
    <col min="14088" max="14336" width="10.5703125" style="38"/>
    <col min="14337" max="14337" width="32.140625" style="38" customWidth="1"/>
    <col min="14338" max="14338" width="13.140625" style="38" customWidth="1"/>
    <col min="14339" max="14339" width="12" style="38" customWidth="1"/>
    <col min="14340" max="14340" width="13.5703125" style="38" customWidth="1"/>
    <col min="14341" max="14341" width="13.42578125" style="38" customWidth="1"/>
    <col min="14342" max="14343" width="10.7109375" style="38" customWidth="1"/>
    <col min="14344" max="14592" width="10.5703125" style="38"/>
    <col min="14593" max="14593" width="32.140625" style="38" customWidth="1"/>
    <col min="14594" max="14594" width="13.140625" style="38" customWidth="1"/>
    <col min="14595" max="14595" width="12" style="38" customWidth="1"/>
    <col min="14596" max="14596" width="13.5703125" style="38" customWidth="1"/>
    <col min="14597" max="14597" width="13.42578125" style="38" customWidth="1"/>
    <col min="14598" max="14599" width="10.7109375" style="38" customWidth="1"/>
    <col min="14600" max="14848" width="10.5703125" style="38"/>
    <col min="14849" max="14849" width="32.140625" style="38" customWidth="1"/>
    <col min="14850" max="14850" width="13.140625" style="38" customWidth="1"/>
    <col min="14851" max="14851" width="12" style="38" customWidth="1"/>
    <col min="14852" max="14852" width="13.5703125" style="38" customWidth="1"/>
    <col min="14853" max="14853" width="13.42578125" style="38" customWidth="1"/>
    <col min="14854" max="14855" width="10.7109375" style="38" customWidth="1"/>
    <col min="14856" max="15104" width="10.5703125" style="38"/>
    <col min="15105" max="15105" width="32.140625" style="38" customWidth="1"/>
    <col min="15106" max="15106" width="13.140625" style="38" customWidth="1"/>
    <col min="15107" max="15107" width="12" style="38" customWidth="1"/>
    <col min="15108" max="15108" width="13.5703125" style="38" customWidth="1"/>
    <col min="15109" max="15109" width="13.42578125" style="38" customWidth="1"/>
    <col min="15110" max="15111" width="10.7109375" style="38" customWidth="1"/>
    <col min="15112" max="15360" width="10.5703125" style="38"/>
    <col min="15361" max="15361" width="32.140625" style="38" customWidth="1"/>
    <col min="15362" max="15362" width="13.140625" style="38" customWidth="1"/>
    <col min="15363" max="15363" width="12" style="38" customWidth="1"/>
    <col min="15364" max="15364" width="13.5703125" style="38" customWidth="1"/>
    <col min="15365" max="15365" width="13.42578125" style="38" customWidth="1"/>
    <col min="15366" max="15367" width="10.7109375" style="38" customWidth="1"/>
    <col min="15368" max="15616" width="10.5703125" style="38"/>
    <col min="15617" max="15617" width="32.140625" style="38" customWidth="1"/>
    <col min="15618" max="15618" width="13.140625" style="38" customWidth="1"/>
    <col min="15619" max="15619" width="12" style="38" customWidth="1"/>
    <col min="15620" max="15620" width="13.5703125" style="38" customWidth="1"/>
    <col min="15621" max="15621" width="13.42578125" style="38" customWidth="1"/>
    <col min="15622" max="15623" width="10.7109375" style="38" customWidth="1"/>
    <col min="15624" max="15872" width="10.5703125" style="38"/>
    <col min="15873" max="15873" width="32.140625" style="38" customWidth="1"/>
    <col min="15874" max="15874" width="13.140625" style="38" customWidth="1"/>
    <col min="15875" max="15875" width="12" style="38" customWidth="1"/>
    <col min="15876" max="15876" width="13.5703125" style="38" customWidth="1"/>
    <col min="15877" max="15877" width="13.42578125" style="38" customWidth="1"/>
    <col min="15878" max="15879" width="10.7109375" style="38" customWidth="1"/>
    <col min="15880" max="16128" width="10.5703125" style="38"/>
    <col min="16129" max="16129" width="32.140625" style="38" customWidth="1"/>
    <col min="16130" max="16130" width="13.140625" style="38" customWidth="1"/>
    <col min="16131" max="16131" width="12" style="38" customWidth="1"/>
    <col min="16132" max="16132" width="13.5703125" style="38" customWidth="1"/>
    <col min="16133" max="16133" width="13.42578125" style="38" customWidth="1"/>
    <col min="16134" max="16135" width="10.7109375" style="38" customWidth="1"/>
    <col min="16136" max="16384" width="10.5703125" style="38"/>
  </cols>
  <sheetData>
    <row r="1" spans="1:5" ht="15" x14ac:dyDescent="0.25">
      <c r="A1" s="443"/>
    </row>
    <row r="2" spans="1:5" ht="15.75" x14ac:dyDescent="0.25">
      <c r="A2" s="444" t="s">
        <v>503</v>
      </c>
    </row>
    <row r="3" spans="1:5" ht="12.75" customHeight="1" x14ac:dyDescent="0.2"/>
    <row r="4" spans="1:5" x14ac:dyDescent="0.2">
      <c r="A4" s="614" t="s">
        <v>504</v>
      </c>
      <c r="B4" s="616">
        <v>2015</v>
      </c>
      <c r="C4" s="617"/>
      <c r="D4" s="616">
        <v>2016</v>
      </c>
      <c r="E4" s="617"/>
    </row>
    <row r="5" spans="1:5" ht="25.5" x14ac:dyDescent="0.2">
      <c r="A5" s="615"/>
      <c r="B5" s="445" t="s">
        <v>488</v>
      </c>
      <c r="C5" s="446" t="s">
        <v>489</v>
      </c>
      <c r="D5" s="445" t="s">
        <v>488</v>
      </c>
      <c r="E5" s="446" t="s">
        <v>489</v>
      </c>
    </row>
    <row r="6" spans="1:5" x14ac:dyDescent="0.2">
      <c r="A6" s="447" t="s">
        <v>505</v>
      </c>
      <c r="B6" s="493">
        <v>52387</v>
      </c>
      <c r="C6" s="494">
        <v>4009232</v>
      </c>
      <c r="D6" s="493">
        <v>51476</v>
      </c>
      <c r="E6" s="494">
        <v>3798448</v>
      </c>
    </row>
    <row r="7" spans="1:5" x14ac:dyDescent="0.2">
      <c r="A7" s="448" t="s">
        <v>506</v>
      </c>
      <c r="B7" s="493">
        <v>574</v>
      </c>
      <c r="C7" s="495">
        <v>6732</v>
      </c>
      <c r="D7" s="493">
        <v>622</v>
      </c>
      <c r="E7" s="495">
        <v>7301</v>
      </c>
    </row>
    <row r="8" spans="1:5" x14ac:dyDescent="0.2">
      <c r="A8" s="449" t="s">
        <v>507</v>
      </c>
      <c r="B8" s="496">
        <v>8077</v>
      </c>
      <c r="C8" s="496">
        <v>102663</v>
      </c>
      <c r="D8" s="496">
        <v>7766</v>
      </c>
      <c r="E8" s="496">
        <v>106271</v>
      </c>
    </row>
    <row r="9" spans="1:5" x14ac:dyDescent="0.2">
      <c r="A9" s="450"/>
      <c r="B9" s="451"/>
      <c r="C9" s="451"/>
      <c r="D9" s="497">
        <f>SUM(D6:D8)</f>
        <v>59864</v>
      </c>
      <c r="E9" s="451"/>
    </row>
    <row r="10" spans="1:5" ht="15.75" x14ac:dyDescent="0.2">
      <c r="A10" s="283"/>
      <c r="B10" s="451"/>
      <c r="C10" s="451"/>
      <c r="D10" s="451"/>
      <c r="E10" s="451"/>
    </row>
    <row r="11" spans="1:5" ht="15.75" x14ac:dyDescent="0.2">
      <c r="A11" s="283"/>
    </row>
    <row r="12" spans="1:5" s="283" customFormat="1" ht="15.75" x14ac:dyDescent="0.2"/>
    <row r="13" spans="1:5" ht="15.75" x14ac:dyDescent="0.2">
      <c r="A13" s="452"/>
    </row>
    <row r="15" spans="1:5" ht="15.75" x14ac:dyDescent="0.25">
      <c r="A15" s="444" t="s">
        <v>551</v>
      </c>
    </row>
    <row r="17" spans="1:5" x14ac:dyDescent="0.2">
      <c r="A17" s="453" t="s">
        <v>202</v>
      </c>
      <c r="B17" s="454"/>
      <c r="C17" s="39" t="s">
        <v>185</v>
      </c>
      <c r="D17" s="39">
        <v>2015</v>
      </c>
      <c r="E17" s="39">
        <v>2016</v>
      </c>
    </row>
    <row r="18" spans="1:5" x14ac:dyDescent="0.2">
      <c r="A18" s="455" t="s">
        <v>205</v>
      </c>
      <c r="B18" s="456"/>
      <c r="C18" s="457" t="s">
        <v>206</v>
      </c>
      <c r="D18" s="506">
        <v>366070</v>
      </c>
      <c r="E18" s="506">
        <v>386277</v>
      </c>
    </row>
    <row r="19" spans="1:5" x14ac:dyDescent="0.2">
      <c r="A19" s="455" t="s">
        <v>207</v>
      </c>
      <c r="B19" s="456"/>
      <c r="C19" s="457" t="s">
        <v>208</v>
      </c>
      <c r="D19" s="507">
        <v>1295</v>
      </c>
      <c r="E19" s="507">
        <v>1353</v>
      </c>
    </row>
    <row r="20" spans="1:5" x14ac:dyDescent="0.2">
      <c r="A20" s="455" t="s">
        <v>540</v>
      </c>
      <c r="B20" s="456"/>
      <c r="C20" s="457" t="s">
        <v>208</v>
      </c>
      <c r="D20" s="507">
        <v>2013</v>
      </c>
      <c r="E20" s="507">
        <v>1956</v>
      </c>
    </row>
    <row r="21" spans="1:5" x14ac:dyDescent="0.2">
      <c r="A21" s="455" t="s">
        <v>508</v>
      </c>
      <c r="B21" s="456"/>
      <c r="C21" s="457" t="s">
        <v>208</v>
      </c>
      <c r="D21" s="508">
        <v>85</v>
      </c>
      <c r="E21" s="508">
        <v>54</v>
      </c>
    </row>
    <row r="22" spans="1:5" x14ac:dyDescent="0.2">
      <c r="A22" s="455" t="s">
        <v>210</v>
      </c>
      <c r="B22" s="456"/>
      <c r="C22" s="457" t="s">
        <v>208</v>
      </c>
      <c r="D22" s="508">
        <v>1928</v>
      </c>
      <c r="E22" s="508">
        <v>1902</v>
      </c>
    </row>
    <row r="23" spans="1:5" x14ac:dyDescent="0.2">
      <c r="A23" s="455" t="s">
        <v>541</v>
      </c>
      <c r="B23" s="456"/>
      <c r="C23" s="457" t="s">
        <v>208</v>
      </c>
      <c r="D23" s="507">
        <v>42</v>
      </c>
      <c r="E23" s="507">
        <v>42</v>
      </c>
    </row>
    <row r="24" spans="1:5" x14ac:dyDescent="0.2">
      <c r="A24" s="455" t="s">
        <v>542</v>
      </c>
      <c r="B24" s="456"/>
      <c r="C24" s="457" t="s">
        <v>208</v>
      </c>
      <c r="D24" s="507">
        <v>560</v>
      </c>
      <c r="E24" s="507">
        <v>632</v>
      </c>
    </row>
    <row r="25" spans="1:5" x14ac:dyDescent="0.2">
      <c r="A25" s="455" t="s">
        <v>213</v>
      </c>
      <c r="B25" s="456"/>
      <c r="C25" s="457" t="s">
        <v>208</v>
      </c>
      <c r="D25" s="507">
        <v>46400</v>
      </c>
      <c r="E25" s="507">
        <v>45800</v>
      </c>
    </row>
    <row r="26" spans="1:5" x14ac:dyDescent="0.2">
      <c r="A26" s="455" t="s">
        <v>214</v>
      </c>
      <c r="B26" s="456"/>
      <c r="C26" s="458" t="s">
        <v>215</v>
      </c>
      <c r="D26" s="507">
        <v>4500</v>
      </c>
      <c r="E26" s="507">
        <v>4000</v>
      </c>
    </row>
    <row r="27" spans="1:5" s="462" customFormat="1" x14ac:dyDescent="0.2">
      <c r="A27" s="459" t="s">
        <v>543</v>
      </c>
      <c r="B27" s="460"/>
      <c r="C27" s="461" t="s">
        <v>206</v>
      </c>
      <c r="D27" s="509">
        <v>12650</v>
      </c>
      <c r="E27" s="509">
        <v>16698</v>
      </c>
    </row>
    <row r="28" spans="1:5" s="462" customFormat="1" x14ac:dyDescent="0.2">
      <c r="A28" s="459" t="s">
        <v>217</v>
      </c>
      <c r="B28" s="460"/>
      <c r="C28" s="461" t="s">
        <v>208</v>
      </c>
      <c r="D28" s="510">
        <v>1559</v>
      </c>
      <c r="E28" s="510">
        <v>1804</v>
      </c>
    </row>
    <row r="29" spans="1:5" s="462" customFormat="1" x14ac:dyDescent="0.2">
      <c r="A29" s="463" t="s">
        <v>218</v>
      </c>
      <c r="B29" s="464"/>
      <c r="C29" s="465" t="s">
        <v>208</v>
      </c>
      <c r="D29" s="511">
        <v>11091</v>
      </c>
      <c r="E29" s="511">
        <v>14895</v>
      </c>
    </row>
    <row r="30" spans="1:5" ht="15.75" x14ac:dyDescent="0.2">
      <c r="A30" s="283"/>
      <c r="B30" s="450"/>
      <c r="C30" s="466"/>
      <c r="D30" s="467"/>
      <c r="E30" s="467"/>
    </row>
    <row r="31" spans="1:5" ht="15.75" x14ac:dyDescent="0.2">
      <c r="A31" s="283"/>
      <c r="D31" s="468"/>
      <c r="E31" s="468"/>
    </row>
    <row r="32" spans="1:5" ht="15.75" x14ac:dyDescent="0.2">
      <c r="A32" s="283"/>
      <c r="D32" s="469"/>
      <c r="E32" s="469"/>
    </row>
    <row r="33" spans="1:1" ht="15.75" x14ac:dyDescent="0.2">
      <c r="A33" s="283"/>
    </row>
    <row r="34" spans="1:1" ht="15.75" x14ac:dyDescent="0.2">
      <c r="A34" s="452"/>
    </row>
  </sheetData>
  <mergeCells count="3">
    <mergeCell ref="A4:A5"/>
    <mergeCell ref="B4:C4"/>
    <mergeCell ref="D4:E4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28"/>
  <sheetViews>
    <sheetView topLeftCell="A10" workbookViewId="0">
      <selection activeCell="G15" sqref="G15"/>
    </sheetView>
  </sheetViews>
  <sheetFormatPr defaultRowHeight="15" x14ac:dyDescent="0.25"/>
  <cols>
    <col min="1" max="1" width="28.42578125" customWidth="1"/>
    <col min="2" max="2" width="15.28515625" customWidth="1"/>
    <col min="3" max="3" width="13" customWidth="1"/>
    <col min="4" max="4" width="15.85546875" customWidth="1"/>
  </cols>
  <sheetData>
    <row r="1" spans="1:4" x14ac:dyDescent="0.25">
      <c r="A1" s="326" t="s">
        <v>404</v>
      </c>
      <c r="B1" s="326">
        <v>2014</v>
      </c>
      <c r="C1" s="327">
        <v>2015</v>
      </c>
      <c r="D1" s="327">
        <v>2016</v>
      </c>
    </row>
    <row r="2" spans="1:4" x14ac:dyDescent="0.25">
      <c r="A2" s="750" t="s">
        <v>295</v>
      </c>
      <c r="B2" s="751" t="s">
        <v>400</v>
      </c>
      <c r="C2" s="752"/>
      <c r="D2" s="753"/>
    </row>
    <row r="3" spans="1:4" ht="25.5" x14ac:dyDescent="0.25">
      <c r="A3" s="750"/>
      <c r="B3" s="322" t="s">
        <v>401</v>
      </c>
      <c r="C3" s="322" t="s">
        <v>401</v>
      </c>
      <c r="D3" s="322" t="s">
        <v>401</v>
      </c>
    </row>
    <row r="4" spans="1:4" x14ac:dyDescent="0.25">
      <c r="A4" s="321" t="s">
        <v>298</v>
      </c>
      <c r="B4" s="328">
        <v>0</v>
      </c>
      <c r="C4" s="328">
        <v>0</v>
      </c>
      <c r="D4" s="329">
        <v>0</v>
      </c>
    </row>
    <row r="5" spans="1:4" x14ac:dyDescent="0.25">
      <c r="A5" s="321" t="s">
        <v>299</v>
      </c>
      <c r="B5" s="330">
        <v>7949</v>
      </c>
      <c r="C5" s="328">
        <v>7911</v>
      </c>
      <c r="D5" s="329">
        <v>6233</v>
      </c>
    </row>
    <row r="6" spans="1:4" x14ac:dyDescent="0.25">
      <c r="A6" s="321" t="s">
        <v>300</v>
      </c>
      <c r="B6" s="330">
        <v>2368</v>
      </c>
      <c r="C6" s="328">
        <v>1997</v>
      </c>
      <c r="D6" s="329">
        <v>1736</v>
      </c>
    </row>
    <row r="7" spans="1:4" x14ac:dyDescent="0.25">
      <c r="A7" s="321" t="s">
        <v>301</v>
      </c>
      <c r="B7" s="330">
        <f>B5-B6</f>
        <v>5581</v>
      </c>
      <c r="C7" s="328">
        <v>5914</v>
      </c>
      <c r="D7" s="329">
        <v>4497</v>
      </c>
    </row>
    <row r="8" spans="1:4" x14ac:dyDescent="0.25">
      <c r="A8" s="321" t="s">
        <v>302</v>
      </c>
      <c r="B8" s="328">
        <v>0</v>
      </c>
      <c r="C8" s="328">
        <v>0</v>
      </c>
      <c r="D8" s="329">
        <v>0</v>
      </c>
    </row>
    <row r="9" spans="1:4" x14ac:dyDescent="0.25">
      <c r="A9" s="321" t="s">
        <v>303</v>
      </c>
      <c r="B9" s="328">
        <v>3513</v>
      </c>
      <c r="C9" s="328">
        <v>2760</v>
      </c>
      <c r="D9" s="331">
        <v>2874</v>
      </c>
    </row>
    <row r="10" spans="1:4" x14ac:dyDescent="0.25">
      <c r="A10" s="321" t="s">
        <v>304</v>
      </c>
      <c r="B10" s="328">
        <v>26723</v>
      </c>
      <c r="C10" s="328">
        <v>26835</v>
      </c>
      <c r="D10" s="329">
        <v>26990</v>
      </c>
    </row>
    <row r="11" spans="1:4" x14ac:dyDescent="0.25">
      <c r="A11" s="321" t="s">
        <v>305</v>
      </c>
      <c r="B11" s="328">
        <v>0</v>
      </c>
      <c r="C11" s="328">
        <v>0</v>
      </c>
      <c r="D11" s="329">
        <v>0</v>
      </c>
    </row>
    <row r="12" spans="1:4" x14ac:dyDescent="0.25">
      <c r="A12" s="321" t="s">
        <v>306</v>
      </c>
      <c r="B12" s="328">
        <v>873</v>
      </c>
      <c r="C12" s="328">
        <v>824</v>
      </c>
      <c r="D12" s="329">
        <v>855</v>
      </c>
    </row>
    <row r="13" spans="1:4" x14ac:dyDescent="0.25">
      <c r="A13" s="321" t="s">
        <v>307</v>
      </c>
      <c r="B13" s="328" t="s">
        <v>402</v>
      </c>
      <c r="C13" s="328" t="s">
        <v>402</v>
      </c>
      <c r="D13" s="329" t="s">
        <v>402</v>
      </c>
    </row>
    <row r="14" spans="1:4" x14ac:dyDescent="0.25">
      <c r="A14" s="321" t="s">
        <v>308</v>
      </c>
      <c r="B14" s="328">
        <v>17511</v>
      </c>
      <c r="C14" s="328">
        <v>21964</v>
      </c>
      <c r="D14" s="329">
        <v>24161</v>
      </c>
    </row>
    <row r="15" spans="1:4" x14ac:dyDescent="0.25">
      <c r="A15" s="321" t="s">
        <v>403</v>
      </c>
      <c r="B15" s="328">
        <v>8000</v>
      </c>
      <c r="C15" s="328">
        <v>8000</v>
      </c>
      <c r="D15" s="329">
        <v>8000</v>
      </c>
    </row>
    <row r="16" spans="1:4" x14ac:dyDescent="0.25">
      <c r="A16" s="321" t="s">
        <v>310</v>
      </c>
      <c r="B16" s="328">
        <v>0</v>
      </c>
      <c r="C16" s="328">
        <v>0</v>
      </c>
      <c r="D16" s="329">
        <v>0</v>
      </c>
    </row>
    <row r="17" spans="1:4" x14ac:dyDescent="0.25">
      <c r="A17" s="321" t="s">
        <v>311</v>
      </c>
      <c r="B17" s="328">
        <v>7949</v>
      </c>
      <c r="C17" s="328">
        <v>7911</v>
      </c>
      <c r="D17" s="329">
        <v>6233</v>
      </c>
    </row>
    <row r="18" spans="1:4" x14ac:dyDescent="0.25">
      <c r="A18" s="321" t="s">
        <v>312</v>
      </c>
      <c r="B18" s="328">
        <v>2368</v>
      </c>
      <c r="C18" s="328">
        <v>1997</v>
      </c>
      <c r="D18" s="329">
        <v>1736</v>
      </c>
    </row>
    <row r="19" spans="1:4" x14ac:dyDescent="0.25">
      <c r="A19" s="321" t="s">
        <v>313</v>
      </c>
      <c r="B19" s="328">
        <v>5581</v>
      </c>
      <c r="C19" s="328">
        <v>5914</v>
      </c>
      <c r="D19" s="329">
        <v>4497</v>
      </c>
    </row>
    <row r="20" spans="1:4" x14ac:dyDescent="0.25">
      <c r="A20" s="321" t="s">
        <v>314</v>
      </c>
      <c r="B20" s="328">
        <v>0</v>
      </c>
      <c r="C20" s="328">
        <v>0</v>
      </c>
      <c r="D20" s="329">
        <v>0</v>
      </c>
    </row>
    <row r="21" spans="1:4" x14ac:dyDescent="0.25">
      <c r="A21" s="321" t="s">
        <v>315</v>
      </c>
      <c r="B21" s="328">
        <v>3513</v>
      </c>
      <c r="C21" s="328">
        <v>2760</v>
      </c>
      <c r="D21" s="329">
        <v>2874</v>
      </c>
    </row>
    <row r="22" spans="1:4" x14ac:dyDescent="0.25">
      <c r="A22" s="321" t="s">
        <v>316</v>
      </c>
      <c r="B22" s="328">
        <v>26723</v>
      </c>
      <c r="C22" s="328">
        <v>26835</v>
      </c>
      <c r="D22" s="329">
        <v>26990</v>
      </c>
    </row>
    <row r="23" spans="1:4" x14ac:dyDescent="0.25">
      <c r="A23" s="321" t="s">
        <v>317</v>
      </c>
      <c r="B23" s="328">
        <v>0</v>
      </c>
      <c r="C23" s="328">
        <v>0</v>
      </c>
      <c r="D23" s="329">
        <v>0</v>
      </c>
    </row>
    <row r="24" spans="1:4" x14ac:dyDescent="0.25">
      <c r="A24" s="321" t="s">
        <v>318</v>
      </c>
      <c r="B24" s="328">
        <v>873</v>
      </c>
      <c r="C24" s="328">
        <v>824</v>
      </c>
      <c r="D24" s="329">
        <v>855</v>
      </c>
    </row>
    <row r="25" spans="1:4" x14ac:dyDescent="0.25">
      <c r="A25" s="321" t="s">
        <v>319</v>
      </c>
      <c r="B25" s="328" t="s">
        <v>402</v>
      </c>
      <c r="C25" s="328" t="s">
        <v>402</v>
      </c>
      <c r="D25" s="329" t="s">
        <v>402</v>
      </c>
    </row>
    <row r="26" spans="1:4" x14ac:dyDescent="0.25">
      <c r="A26" s="321" t="s">
        <v>320</v>
      </c>
      <c r="B26" s="328">
        <v>17511</v>
      </c>
      <c r="C26" s="328">
        <v>21964</v>
      </c>
      <c r="D26" s="329">
        <v>24161</v>
      </c>
    </row>
    <row r="27" spans="1:4" x14ac:dyDescent="0.25">
      <c r="A27" s="321" t="s">
        <v>321</v>
      </c>
      <c r="B27" s="332">
        <v>6102657</v>
      </c>
      <c r="C27" s="328">
        <v>5977989.9999999991</v>
      </c>
      <c r="D27" s="329">
        <v>5928050</v>
      </c>
    </row>
    <row r="28" spans="1:4" x14ac:dyDescent="0.25">
      <c r="A28" s="321" t="s">
        <v>403</v>
      </c>
      <c r="B28" s="328">
        <v>8000</v>
      </c>
      <c r="C28" s="328">
        <v>8000</v>
      </c>
      <c r="D28" s="329">
        <v>8000</v>
      </c>
    </row>
  </sheetData>
  <mergeCells count="2">
    <mergeCell ref="A2:A3"/>
    <mergeCell ref="B2:D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F17"/>
  <sheetViews>
    <sheetView workbookViewId="0">
      <selection activeCell="E12" sqref="E12"/>
    </sheetView>
  </sheetViews>
  <sheetFormatPr defaultRowHeight="15" x14ac:dyDescent="0.25"/>
  <cols>
    <col min="2" max="2" width="10.5703125" customWidth="1"/>
    <col min="3" max="3" width="21" customWidth="1"/>
    <col min="4" max="4" width="25" customWidth="1"/>
    <col min="5" max="5" width="17.85546875" customWidth="1"/>
    <col min="6" max="6" width="14.5703125" customWidth="1"/>
  </cols>
  <sheetData>
    <row r="1" spans="2:6" ht="15.75" x14ac:dyDescent="0.25">
      <c r="B1" s="489" t="s">
        <v>514</v>
      </c>
      <c r="C1" s="487"/>
      <c r="D1" s="487"/>
      <c r="E1" s="487"/>
      <c r="F1" s="488"/>
    </row>
    <row r="2" spans="2:6" ht="45" customHeight="1" x14ac:dyDescent="0.25">
      <c r="B2" s="754" t="s">
        <v>512</v>
      </c>
      <c r="C2" s="754" t="s">
        <v>513</v>
      </c>
      <c r="D2" s="755" t="s">
        <v>516</v>
      </c>
      <c r="E2" s="755" t="s">
        <v>534</v>
      </c>
      <c r="F2" s="756" t="s">
        <v>535</v>
      </c>
    </row>
    <row r="3" spans="2:6" x14ac:dyDescent="0.25">
      <c r="B3" s="754"/>
      <c r="C3" s="754"/>
      <c r="D3" s="754"/>
      <c r="E3" s="755"/>
      <c r="F3" s="756"/>
    </row>
    <row r="4" spans="2:6" x14ac:dyDescent="0.25">
      <c r="B4" s="481">
        <v>2006</v>
      </c>
      <c r="C4" s="481">
        <v>79255</v>
      </c>
      <c r="D4" s="481">
        <v>95</v>
      </c>
      <c r="E4" s="482">
        <v>7529225</v>
      </c>
      <c r="F4" s="485">
        <f>E4/1000</f>
        <v>7529.2250000000004</v>
      </c>
    </row>
    <row r="5" spans="2:6" x14ac:dyDescent="0.25">
      <c r="B5" s="481">
        <v>2007</v>
      </c>
      <c r="C5" s="481">
        <v>76533</v>
      </c>
      <c r="D5" s="481">
        <v>95</v>
      </c>
      <c r="E5" s="482">
        <v>7270635</v>
      </c>
      <c r="F5" s="485">
        <f t="shared" ref="F5:F15" si="0">E5/1000</f>
        <v>7270.6350000000002</v>
      </c>
    </row>
    <row r="6" spans="2:6" x14ac:dyDescent="0.25">
      <c r="B6" s="481">
        <v>2008</v>
      </c>
      <c r="C6" s="481">
        <v>72981</v>
      </c>
      <c r="D6" s="481">
        <v>93</v>
      </c>
      <c r="E6" s="482">
        <v>6807140</v>
      </c>
      <c r="F6" s="485">
        <f t="shared" si="0"/>
        <v>6807.14</v>
      </c>
    </row>
    <row r="7" spans="2:6" x14ac:dyDescent="0.25">
      <c r="B7" s="481">
        <v>2009</v>
      </c>
      <c r="C7" s="481">
        <v>74171</v>
      </c>
      <c r="D7" s="481">
        <v>89</v>
      </c>
      <c r="E7" s="482">
        <v>6616456</v>
      </c>
      <c r="F7" s="485">
        <f t="shared" si="0"/>
        <v>6616.4560000000001</v>
      </c>
    </row>
    <row r="8" spans="2:6" x14ac:dyDescent="0.25">
      <c r="B8" s="481">
        <v>2010</v>
      </c>
      <c r="C8" s="481">
        <v>72927</v>
      </c>
      <c r="D8" s="481">
        <v>102</v>
      </c>
      <c r="E8" s="482">
        <v>7468310</v>
      </c>
      <c r="F8" s="485">
        <f t="shared" si="0"/>
        <v>7468.31</v>
      </c>
    </row>
    <row r="9" spans="2:6" x14ac:dyDescent="0.25">
      <c r="B9" s="481">
        <v>2011</v>
      </c>
      <c r="C9" s="481">
        <v>70531</v>
      </c>
      <c r="D9" s="481">
        <v>111</v>
      </c>
      <c r="E9" s="482">
        <v>7834140</v>
      </c>
      <c r="F9" s="485">
        <f t="shared" si="0"/>
        <v>7834.14</v>
      </c>
    </row>
    <row r="10" spans="2:6" x14ac:dyDescent="0.25">
      <c r="B10" s="481">
        <v>2012</v>
      </c>
      <c r="C10" s="481">
        <v>66765</v>
      </c>
      <c r="D10" s="481">
        <v>145</v>
      </c>
      <c r="E10" s="482">
        <v>9700004</v>
      </c>
      <c r="F10" s="485">
        <f t="shared" si="0"/>
        <v>9700.0040000000008</v>
      </c>
    </row>
    <row r="11" spans="2:6" x14ac:dyDescent="0.25">
      <c r="B11" s="481">
        <v>2013</v>
      </c>
      <c r="C11" s="481">
        <v>65967</v>
      </c>
      <c r="D11" s="481">
        <v>151</v>
      </c>
      <c r="E11" s="482">
        <v>9967255</v>
      </c>
      <c r="F11" s="485">
        <f t="shared" si="0"/>
        <v>9967.2549999999992</v>
      </c>
    </row>
    <row r="12" spans="2:6" x14ac:dyDescent="0.25">
      <c r="B12" s="483">
        <v>2014</v>
      </c>
      <c r="C12" s="483">
        <v>59525</v>
      </c>
      <c r="D12" s="483">
        <v>127</v>
      </c>
      <c r="E12" s="484">
        <v>7559675</v>
      </c>
      <c r="F12" s="486">
        <f t="shared" si="0"/>
        <v>7559.6750000000002</v>
      </c>
    </row>
    <row r="13" spans="2:6" x14ac:dyDescent="0.25">
      <c r="B13" s="483">
        <v>2015</v>
      </c>
      <c r="C13" s="483">
        <v>61038</v>
      </c>
      <c r="D13" s="483">
        <v>127</v>
      </c>
      <c r="E13" s="484">
        <v>7751826</v>
      </c>
      <c r="F13" s="486">
        <f t="shared" si="0"/>
        <v>7751.826</v>
      </c>
    </row>
    <row r="14" spans="2:6" x14ac:dyDescent="0.25">
      <c r="B14" s="483">
        <v>2016</v>
      </c>
      <c r="C14" s="483">
        <v>59864</v>
      </c>
      <c r="D14" s="483">
        <v>127</v>
      </c>
      <c r="E14" s="484">
        <v>7602728</v>
      </c>
      <c r="F14" s="486">
        <f t="shared" si="0"/>
        <v>7602.7280000000001</v>
      </c>
    </row>
    <row r="15" spans="2:6" x14ac:dyDescent="0.25">
      <c r="B15" s="483">
        <v>2017</v>
      </c>
      <c r="C15" s="483">
        <v>58375</v>
      </c>
      <c r="D15" s="483">
        <v>127</v>
      </c>
      <c r="E15" s="484">
        <v>7413625</v>
      </c>
      <c r="F15" s="486">
        <f t="shared" si="0"/>
        <v>7413.625</v>
      </c>
    </row>
    <row r="17" spans="2:2" x14ac:dyDescent="0.25">
      <c r="B17" t="s">
        <v>515</v>
      </c>
    </row>
  </sheetData>
  <mergeCells count="5">
    <mergeCell ref="B2:B3"/>
    <mergeCell ref="C2:C3"/>
    <mergeCell ref="D2:D3"/>
    <mergeCell ref="E2:E3"/>
    <mergeCell ref="F2:F3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3:F11"/>
  <sheetViews>
    <sheetView workbookViewId="0">
      <selection activeCell="I8" sqref="I8"/>
    </sheetView>
  </sheetViews>
  <sheetFormatPr defaultRowHeight="15" x14ac:dyDescent="0.25"/>
  <cols>
    <col min="2" max="2" width="20.7109375" customWidth="1"/>
    <col min="3" max="3" width="28.5703125" customWidth="1"/>
    <col min="4" max="4" width="19.7109375" customWidth="1"/>
    <col min="5" max="5" width="9.140625" style="476"/>
    <col min="6" max="6" width="16.28515625" customWidth="1"/>
  </cols>
  <sheetData>
    <row r="3" spans="2:6" ht="36" customHeight="1" x14ac:dyDescent="0.25">
      <c r="B3" s="479" t="s">
        <v>518</v>
      </c>
      <c r="C3" s="479" t="s">
        <v>517</v>
      </c>
      <c r="D3" s="479" t="s">
        <v>185</v>
      </c>
      <c r="E3" s="479" t="s">
        <v>389</v>
      </c>
      <c r="F3" s="479" t="s">
        <v>1</v>
      </c>
    </row>
    <row r="4" spans="2:6" ht="45" customHeight="1" x14ac:dyDescent="0.25">
      <c r="B4" s="757" t="s">
        <v>519</v>
      </c>
      <c r="C4" s="477" t="s">
        <v>520</v>
      </c>
      <c r="D4" s="477" t="s">
        <v>521</v>
      </c>
      <c r="E4" s="480">
        <v>0.01</v>
      </c>
      <c r="F4" s="477" t="s">
        <v>522</v>
      </c>
    </row>
    <row r="5" spans="2:6" ht="41.25" customHeight="1" x14ac:dyDescent="0.25">
      <c r="B5" s="758"/>
      <c r="C5" s="478" t="s">
        <v>523</v>
      </c>
      <c r="D5" s="477" t="s">
        <v>521</v>
      </c>
      <c r="E5" s="480">
        <v>0.01</v>
      </c>
      <c r="F5" s="477" t="s">
        <v>522</v>
      </c>
    </row>
    <row r="6" spans="2:6" ht="63.75" x14ac:dyDescent="0.25">
      <c r="B6" s="758"/>
      <c r="C6" s="478" t="s">
        <v>524</v>
      </c>
      <c r="D6" s="477" t="s">
        <v>521</v>
      </c>
      <c r="E6" s="480">
        <v>0.01</v>
      </c>
      <c r="F6" s="477" t="s">
        <v>522</v>
      </c>
    </row>
    <row r="7" spans="2:6" ht="32.25" customHeight="1" x14ac:dyDescent="0.25">
      <c r="B7" s="759"/>
      <c r="C7" s="477" t="s">
        <v>525</v>
      </c>
      <c r="D7" s="477" t="s">
        <v>521</v>
      </c>
      <c r="E7" s="480">
        <v>0.01</v>
      </c>
      <c r="F7" s="477" t="s">
        <v>522</v>
      </c>
    </row>
    <row r="8" spans="2:6" ht="45" customHeight="1" x14ac:dyDescent="0.25">
      <c r="B8" s="757" t="s">
        <v>526</v>
      </c>
      <c r="C8" s="478" t="s">
        <v>527</v>
      </c>
      <c r="D8" s="477" t="s">
        <v>528</v>
      </c>
      <c r="E8" s="480">
        <v>0.1</v>
      </c>
      <c r="F8" s="477" t="s">
        <v>522</v>
      </c>
    </row>
    <row r="9" spans="2:6" ht="51" x14ac:dyDescent="0.25">
      <c r="B9" s="758"/>
      <c r="C9" s="478" t="s">
        <v>529</v>
      </c>
      <c r="D9" s="477" t="s">
        <v>528</v>
      </c>
      <c r="E9" s="480">
        <v>0.2</v>
      </c>
      <c r="F9" s="477" t="s">
        <v>522</v>
      </c>
    </row>
    <row r="10" spans="2:6" ht="25.5" x14ac:dyDescent="0.25">
      <c r="B10" s="758"/>
      <c r="C10" s="478" t="s">
        <v>530</v>
      </c>
      <c r="D10" s="477" t="s">
        <v>531</v>
      </c>
      <c r="E10" s="480">
        <v>0.3</v>
      </c>
      <c r="F10" s="477" t="s">
        <v>522</v>
      </c>
    </row>
    <row r="11" spans="2:6" ht="25.5" x14ac:dyDescent="0.25">
      <c r="B11" s="759"/>
      <c r="C11" s="477" t="s">
        <v>532</v>
      </c>
      <c r="D11" s="478" t="s">
        <v>533</v>
      </c>
      <c r="E11" s="480">
        <v>7.4999999999999997E-3</v>
      </c>
      <c r="F11" s="477" t="s">
        <v>522</v>
      </c>
    </row>
  </sheetData>
  <mergeCells count="2">
    <mergeCell ref="B4:B7"/>
    <mergeCell ref="B8:B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K25"/>
  <sheetViews>
    <sheetView topLeftCell="A10" workbookViewId="0">
      <selection activeCell="H27" sqref="H27"/>
    </sheetView>
  </sheetViews>
  <sheetFormatPr defaultRowHeight="15" x14ac:dyDescent="0.25"/>
  <cols>
    <col min="2" max="2" width="12.85546875" customWidth="1"/>
    <col min="3" max="3" width="13.7109375" customWidth="1"/>
    <col min="4" max="4" width="12.140625" customWidth="1"/>
    <col min="5" max="5" width="13.85546875" customWidth="1"/>
    <col min="6" max="6" width="12.28515625" customWidth="1"/>
    <col min="7" max="7" width="16.5703125" customWidth="1"/>
    <col min="8" max="10" width="13.140625" customWidth="1"/>
    <col min="11" max="11" width="15" customWidth="1"/>
  </cols>
  <sheetData>
    <row r="3" spans="2:11" x14ac:dyDescent="0.25">
      <c r="B3" s="618" t="s">
        <v>485</v>
      </c>
      <c r="C3" s="618"/>
      <c r="D3" s="618"/>
      <c r="E3" s="618"/>
      <c r="F3" s="618"/>
      <c r="G3" s="618"/>
      <c r="H3" s="618"/>
    </row>
    <row r="4" spans="2:11" x14ac:dyDescent="0.25">
      <c r="B4" s="438" t="s">
        <v>494</v>
      </c>
      <c r="C4" s="620">
        <v>2014</v>
      </c>
      <c r="D4" s="620"/>
      <c r="E4" s="620">
        <v>2015</v>
      </c>
      <c r="F4" s="620"/>
      <c r="G4" s="620">
        <v>2016</v>
      </c>
      <c r="H4" s="620"/>
    </row>
    <row r="5" spans="2:11" ht="38.25" x14ac:dyDescent="0.25">
      <c r="B5" s="434"/>
      <c r="C5" s="439" t="s">
        <v>488</v>
      </c>
      <c r="D5" s="439" t="s">
        <v>489</v>
      </c>
      <c r="E5" s="439" t="s">
        <v>488</v>
      </c>
      <c r="F5" s="439" t="s">
        <v>489</v>
      </c>
      <c r="G5" s="439" t="s">
        <v>488</v>
      </c>
      <c r="H5" s="439" t="s">
        <v>489</v>
      </c>
    </row>
    <row r="6" spans="2:11" x14ac:dyDescent="0.25">
      <c r="B6" s="434" t="s">
        <v>486</v>
      </c>
      <c r="C6" s="440">
        <v>50694</v>
      </c>
      <c r="D6" s="440">
        <v>4044422</v>
      </c>
      <c r="E6" s="440">
        <v>52387</v>
      </c>
      <c r="F6" s="440">
        <v>4009232</v>
      </c>
      <c r="G6" s="440">
        <v>51477</v>
      </c>
      <c r="H6" s="440">
        <v>3798448</v>
      </c>
    </row>
    <row r="7" spans="2:11" x14ac:dyDescent="0.25">
      <c r="B7" s="435" t="s">
        <v>487</v>
      </c>
      <c r="C7" s="441">
        <v>672</v>
      </c>
      <c r="D7" s="442">
        <v>7607</v>
      </c>
      <c r="E7" s="441">
        <v>574</v>
      </c>
      <c r="F7" s="442">
        <v>6732</v>
      </c>
      <c r="G7" s="441">
        <v>622</v>
      </c>
      <c r="H7" s="442">
        <v>7301</v>
      </c>
    </row>
    <row r="8" spans="2:11" x14ac:dyDescent="0.25">
      <c r="B8" s="436" t="s">
        <v>490</v>
      </c>
      <c r="C8" s="437">
        <v>820.75000000000011</v>
      </c>
      <c r="D8" s="437">
        <v>19404.180000000004</v>
      </c>
      <c r="E8" s="437">
        <v>706.86</v>
      </c>
      <c r="F8" s="437">
        <v>16426.63</v>
      </c>
      <c r="G8" s="437">
        <v>789</v>
      </c>
      <c r="H8" s="437">
        <v>16854</v>
      </c>
    </row>
    <row r="9" spans="2:11" x14ac:dyDescent="0.25">
      <c r="B9" s="436" t="s">
        <v>491</v>
      </c>
      <c r="C9" s="437">
        <v>476.79000000000019</v>
      </c>
      <c r="D9" s="437">
        <v>6979.7999999999993</v>
      </c>
      <c r="E9" s="437">
        <v>423</v>
      </c>
      <c r="F9" s="437">
        <v>5713.12</v>
      </c>
      <c r="G9" s="437">
        <v>526</v>
      </c>
      <c r="H9" s="437">
        <v>7002</v>
      </c>
    </row>
    <row r="10" spans="2:11" x14ac:dyDescent="0.25">
      <c r="B10" s="436" t="s">
        <v>492</v>
      </c>
      <c r="C10" s="437">
        <v>411.62999999999994</v>
      </c>
      <c r="D10" s="437">
        <v>1185.7200000000003</v>
      </c>
      <c r="E10" s="437">
        <v>340</v>
      </c>
      <c r="F10" s="437">
        <v>657</v>
      </c>
      <c r="G10" s="437">
        <v>161</v>
      </c>
      <c r="H10" s="437">
        <v>352</v>
      </c>
    </row>
    <row r="11" spans="2:11" x14ac:dyDescent="0.25">
      <c r="B11" s="436" t="s">
        <v>493</v>
      </c>
      <c r="C11" s="437">
        <v>79.34999999999998</v>
      </c>
      <c r="D11" s="437">
        <v>659.36</v>
      </c>
      <c r="E11" s="437">
        <v>91.65</v>
      </c>
      <c r="F11" s="437">
        <v>701.94</v>
      </c>
      <c r="G11" s="437">
        <v>76</v>
      </c>
      <c r="H11" s="437">
        <v>554</v>
      </c>
    </row>
    <row r="12" spans="2:11" x14ac:dyDescent="0.25">
      <c r="B12" s="436" t="s">
        <v>495</v>
      </c>
      <c r="C12" s="437">
        <v>58.72</v>
      </c>
      <c r="D12" s="437">
        <v>780.43999999999994</v>
      </c>
      <c r="E12" s="437">
        <v>52</v>
      </c>
      <c r="F12" s="437">
        <v>686.08</v>
      </c>
      <c r="G12" s="437">
        <v>41</v>
      </c>
      <c r="H12" s="437">
        <v>471</v>
      </c>
    </row>
    <row r="13" spans="2:11" x14ac:dyDescent="0.25">
      <c r="B13" s="436" t="s">
        <v>496</v>
      </c>
      <c r="C13" s="437">
        <v>856.54</v>
      </c>
      <c r="D13" s="437">
        <v>10997.369999999999</v>
      </c>
      <c r="E13" s="437">
        <v>740</v>
      </c>
      <c r="F13" s="437">
        <v>8525</v>
      </c>
      <c r="G13" s="437">
        <v>730</v>
      </c>
      <c r="H13" s="437">
        <v>10137</v>
      </c>
    </row>
    <row r="14" spans="2:11" x14ac:dyDescent="0.25">
      <c r="B14" s="436" t="s">
        <v>497</v>
      </c>
      <c r="C14" s="437">
        <v>450.09000000000026</v>
      </c>
      <c r="D14" s="437">
        <v>10787.73</v>
      </c>
      <c r="E14" s="437">
        <v>522.95000000000005</v>
      </c>
      <c r="F14" s="437">
        <v>11693.19</v>
      </c>
      <c r="G14" s="437">
        <v>417</v>
      </c>
      <c r="H14" s="437">
        <v>9707</v>
      </c>
    </row>
    <row r="15" spans="2:11" x14ac:dyDescent="0.25">
      <c r="C15" s="621">
        <v>2016</v>
      </c>
      <c r="D15" s="621"/>
    </row>
    <row r="16" spans="2:11" ht="38.25" x14ac:dyDescent="0.25">
      <c r="B16" s="470" t="s">
        <v>504</v>
      </c>
      <c r="C16" s="471" t="s">
        <v>488</v>
      </c>
      <c r="D16" s="471" t="s">
        <v>489</v>
      </c>
      <c r="F16" s="475" t="s">
        <v>498</v>
      </c>
      <c r="G16" s="474"/>
      <c r="H16" s="474" t="s">
        <v>499</v>
      </c>
      <c r="I16" s="474" t="s">
        <v>500</v>
      </c>
      <c r="J16" s="474"/>
      <c r="K16" s="474"/>
    </row>
    <row r="17" spans="2:11" x14ac:dyDescent="0.25">
      <c r="B17" s="434" t="s">
        <v>486</v>
      </c>
      <c r="C17" s="440">
        <v>51476</v>
      </c>
      <c r="D17" s="440">
        <v>3798448</v>
      </c>
      <c r="F17" s="473">
        <v>1</v>
      </c>
      <c r="G17" s="472" t="s">
        <v>501</v>
      </c>
      <c r="H17" s="472" t="s">
        <v>83</v>
      </c>
      <c r="I17" s="472">
        <v>100</v>
      </c>
      <c r="J17" s="472" t="s">
        <v>87</v>
      </c>
      <c r="K17" s="472"/>
    </row>
    <row r="18" spans="2:11" x14ac:dyDescent="0.25">
      <c r="B18" s="435" t="s">
        <v>487</v>
      </c>
      <c r="C18" s="441">
        <v>622</v>
      </c>
      <c r="D18" s="442">
        <v>7301</v>
      </c>
      <c r="F18" s="473">
        <v>2007</v>
      </c>
      <c r="G18" s="472" t="s">
        <v>501</v>
      </c>
      <c r="H18" s="472" t="s">
        <v>83</v>
      </c>
      <c r="I18" s="472">
        <f>F18*I17</f>
        <v>200700</v>
      </c>
      <c r="J18" s="472" t="s">
        <v>87</v>
      </c>
      <c r="K18" s="472"/>
    </row>
    <row r="19" spans="2:11" x14ac:dyDescent="0.25">
      <c r="B19" s="436" t="s">
        <v>490</v>
      </c>
      <c r="C19" s="437">
        <v>789</v>
      </c>
      <c r="D19" s="437">
        <v>16854</v>
      </c>
      <c r="F19" s="472"/>
      <c r="G19" s="472"/>
      <c r="H19" s="472"/>
      <c r="I19" s="472"/>
      <c r="J19" s="472"/>
      <c r="K19" s="472"/>
    </row>
    <row r="20" spans="2:11" x14ac:dyDescent="0.25">
      <c r="B20" s="436" t="s">
        <v>491</v>
      </c>
      <c r="C20" s="437">
        <v>526</v>
      </c>
      <c r="D20" s="437">
        <v>7002</v>
      </c>
      <c r="F20" s="619" t="s">
        <v>509</v>
      </c>
      <c r="G20" s="619"/>
      <c r="H20" s="526">
        <v>59864</v>
      </c>
      <c r="I20" s="527" t="s">
        <v>87</v>
      </c>
    </row>
    <row r="21" spans="2:11" x14ac:dyDescent="0.25">
      <c r="B21" s="436" t="s">
        <v>492</v>
      </c>
      <c r="C21" s="437">
        <v>161</v>
      </c>
      <c r="D21" s="437">
        <v>352</v>
      </c>
      <c r="F21" s="619" t="s">
        <v>502</v>
      </c>
      <c r="G21" s="619"/>
      <c r="H21" s="528" t="s">
        <v>83</v>
      </c>
      <c r="I21" s="529">
        <f>(H20/I18)*100</f>
        <v>29.827603388141505</v>
      </c>
    </row>
    <row r="22" spans="2:11" x14ac:dyDescent="0.25">
      <c r="B22" s="436" t="s">
        <v>493</v>
      </c>
      <c r="C22" s="437">
        <v>76</v>
      </c>
      <c r="D22" s="437">
        <v>554</v>
      </c>
      <c r="F22" s="619" t="s">
        <v>510</v>
      </c>
      <c r="G22" s="619"/>
      <c r="H22" s="530">
        <f>(C17/I18)*100</f>
        <v>25.648231190832089</v>
      </c>
      <c r="I22" s="527"/>
    </row>
    <row r="23" spans="2:11" x14ac:dyDescent="0.25">
      <c r="B23" s="436" t="s">
        <v>495</v>
      </c>
      <c r="C23" s="437">
        <v>41</v>
      </c>
      <c r="D23" s="437">
        <v>471</v>
      </c>
      <c r="F23" s="619" t="s">
        <v>511</v>
      </c>
      <c r="G23" s="619"/>
      <c r="H23" s="530">
        <f>(C17/H20)*100</f>
        <v>85.988240010690902</v>
      </c>
      <c r="I23" s="527"/>
    </row>
    <row r="24" spans="2:11" x14ac:dyDescent="0.25">
      <c r="B24" s="436" t="s">
        <v>496</v>
      </c>
      <c r="C24" s="437">
        <v>730</v>
      </c>
      <c r="D24" s="437">
        <v>10137</v>
      </c>
    </row>
    <row r="25" spans="2:11" x14ac:dyDescent="0.25">
      <c r="B25" s="436" t="s">
        <v>497</v>
      </c>
      <c r="C25" s="437">
        <v>417</v>
      </c>
      <c r="D25" s="437">
        <v>9707</v>
      </c>
    </row>
  </sheetData>
  <mergeCells count="9">
    <mergeCell ref="B3:H3"/>
    <mergeCell ref="F20:G20"/>
    <mergeCell ref="F21:G21"/>
    <mergeCell ref="F22:G22"/>
    <mergeCell ref="F23:G23"/>
    <mergeCell ref="C4:D4"/>
    <mergeCell ref="E4:F4"/>
    <mergeCell ref="G4:H4"/>
    <mergeCell ref="C15:D1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9"/>
  <sheetViews>
    <sheetView workbookViewId="0">
      <selection activeCell="B21" sqref="B21"/>
    </sheetView>
  </sheetViews>
  <sheetFormatPr defaultRowHeight="15" x14ac:dyDescent="0.25"/>
  <cols>
    <col min="2" max="2" width="14.7109375" customWidth="1"/>
  </cols>
  <sheetData>
    <row r="1" spans="1:18" ht="16.5" x14ac:dyDescent="0.25">
      <c r="A1" s="2" t="s">
        <v>271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3"/>
      <c r="P2" s="624" t="s">
        <v>0</v>
      </c>
      <c r="Q2" s="624"/>
      <c r="R2" s="624"/>
    </row>
    <row r="3" spans="1:18" ht="17.25" x14ac:dyDescent="0.25">
      <c r="A3" s="625" t="s">
        <v>1</v>
      </c>
      <c r="B3" s="626"/>
      <c r="C3" s="631" t="s">
        <v>2</v>
      </c>
      <c r="D3" s="631"/>
      <c r="E3" s="631"/>
      <c r="F3" s="632"/>
      <c r="G3" s="633" t="s">
        <v>3</v>
      </c>
      <c r="H3" s="634"/>
      <c r="I3" s="635" t="s">
        <v>4</v>
      </c>
      <c r="J3" s="635"/>
      <c r="K3" s="633" t="s">
        <v>5</v>
      </c>
      <c r="L3" s="634"/>
      <c r="M3" s="636" t="s">
        <v>6</v>
      </c>
      <c r="N3" s="636"/>
      <c r="O3" s="633" t="s">
        <v>552</v>
      </c>
      <c r="P3" s="634"/>
      <c r="Q3" s="635" t="s">
        <v>7</v>
      </c>
      <c r="R3" s="634"/>
    </row>
    <row r="4" spans="1:18" ht="17.25" x14ac:dyDescent="0.25">
      <c r="A4" s="627"/>
      <c r="B4" s="628"/>
      <c r="C4" s="632" t="s">
        <v>8</v>
      </c>
      <c r="D4" s="639"/>
      <c r="E4" s="632" t="s">
        <v>9</v>
      </c>
      <c r="F4" s="640"/>
      <c r="G4" s="622" t="s">
        <v>10</v>
      </c>
      <c r="H4" s="623"/>
      <c r="I4" s="622" t="s">
        <v>11</v>
      </c>
      <c r="J4" s="623"/>
      <c r="K4" s="622" t="s">
        <v>12</v>
      </c>
      <c r="L4" s="623"/>
      <c r="M4" s="622" t="s">
        <v>13</v>
      </c>
      <c r="N4" s="623"/>
      <c r="O4" s="637"/>
      <c r="P4" s="638"/>
      <c r="Q4" s="622" t="s">
        <v>14</v>
      </c>
      <c r="R4" s="623"/>
    </row>
    <row r="5" spans="1:18" x14ac:dyDescent="0.25">
      <c r="A5" s="629"/>
      <c r="B5" s="630"/>
      <c r="C5" s="4">
        <v>2013</v>
      </c>
      <c r="D5" s="4">
        <v>2014</v>
      </c>
      <c r="E5" s="4">
        <v>2013</v>
      </c>
      <c r="F5" s="4">
        <v>2014</v>
      </c>
      <c r="G5" s="4">
        <v>2013</v>
      </c>
      <c r="H5" s="4">
        <v>2014</v>
      </c>
      <c r="I5" s="5">
        <v>2013</v>
      </c>
      <c r="J5" s="5">
        <v>2014</v>
      </c>
      <c r="K5" s="4">
        <v>2013</v>
      </c>
      <c r="L5" s="4">
        <v>2014</v>
      </c>
      <c r="M5" s="4">
        <v>2013</v>
      </c>
      <c r="N5" s="4">
        <v>2014</v>
      </c>
      <c r="O5" s="4">
        <v>2013</v>
      </c>
      <c r="P5" s="4">
        <v>2014</v>
      </c>
      <c r="Q5" s="4">
        <v>2013</v>
      </c>
      <c r="R5" s="4">
        <v>2014</v>
      </c>
    </row>
    <row r="6" spans="1:18" x14ac:dyDescent="0.25">
      <c r="A6" s="641" t="s">
        <v>15</v>
      </c>
      <c r="B6" s="642"/>
      <c r="C6" s="6">
        <v>3835.4399999999996</v>
      </c>
      <c r="D6" s="6">
        <v>3968.81</v>
      </c>
      <c r="E6" s="7" t="s">
        <v>16</v>
      </c>
      <c r="F6" s="7" t="s">
        <v>16</v>
      </c>
      <c r="G6" s="6">
        <v>0.61</v>
      </c>
      <c r="H6" s="6">
        <v>0.6</v>
      </c>
      <c r="I6" s="6">
        <v>7.9999999999999988E-2</v>
      </c>
      <c r="J6" s="6">
        <v>7.9999999999999988E-2</v>
      </c>
      <c r="K6" s="6">
        <v>19.150000000000002</v>
      </c>
      <c r="L6" s="6">
        <v>19.670000000000002</v>
      </c>
      <c r="M6" s="6">
        <v>70.320000000000007</v>
      </c>
      <c r="N6" s="6">
        <v>72.05</v>
      </c>
      <c r="O6" s="6">
        <v>11.07</v>
      </c>
      <c r="P6" s="6">
        <v>11.61</v>
      </c>
      <c r="Q6" s="6">
        <v>34.31</v>
      </c>
      <c r="R6" s="6">
        <v>35.049999999999997</v>
      </c>
    </row>
    <row r="7" spans="1:18" x14ac:dyDescent="0.25">
      <c r="A7" s="643" t="s">
        <v>17</v>
      </c>
      <c r="B7" s="644"/>
      <c r="C7" s="8">
        <v>2363.79</v>
      </c>
      <c r="D7" s="8">
        <v>2449.0700000000002</v>
      </c>
      <c r="E7" s="9" t="s">
        <v>16</v>
      </c>
      <c r="F7" s="9" t="s">
        <v>16</v>
      </c>
      <c r="G7" s="10">
        <v>0.28000000000000003</v>
      </c>
      <c r="H7" s="10">
        <v>0.28000000000000003</v>
      </c>
      <c r="I7" s="10">
        <v>0.06</v>
      </c>
      <c r="J7" s="10">
        <v>0.06</v>
      </c>
      <c r="K7" s="10">
        <v>7.82</v>
      </c>
      <c r="L7" s="10">
        <v>8.06</v>
      </c>
      <c r="M7" s="10">
        <v>8.64</v>
      </c>
      <c r="N7" s="10">
        <v>8.2899999999999991</v>
      </c>
      <c r="O7" s="10">
        <v>0.53</v>
      </c>
      <c r="P7" s="10">
        <v>0.53</v>
      </c>
      <c r="Q7" s="10">
        <v>28.79</v>
      </c>
      <c r="R7" s="10">
        <v>29.36</v>
      </c>
    </row>
    <row r="8" spans="1:18" x14ac:dyDescent="0.25">
      <c r="A8" s="11" t="s">
        <v>18</v>
      </c>
      <c r="B8" s="12"/>
      <c r="C8" s="8">
        <v>317.17</v>
      </c>
      <c r="D8" s="8">
        <v>332.71</v>
      </c>
      <c r="E8" s="9" t="s">
        <v>16</v>
      </c>
      <c r="F8" s="9" t="s">
        <v>16</v>
      </c>
      <c r="G8" s="10">
        <v>7.0000000000000007E-2</v>
      </c>
      <c r="H8" s="10">
        <v>0.06</v>
      </c>
      <c r="I8" s="10">
        <v>0.01</v>
      </c>
      <c r="J8" s="10">
        <v>0.01</v>
      </c>
      <c r="K8" s="10">
        <v>1.04</v>
      </c>
      <c r="L8" s="10">
        <v>1.07</v>
      </c>
      <c r="M8" s="10">
        <v>6.42</v>
      </c>
      <c r="N8" s="10">
        <v>5.63</v>
      </c>
      <c r="O8" s="10">
        <v>0.11</v>
      </c>
      <c r="P8" s="10">
        <v>0.1</v>
      </c>
      <c r="Q8" s="10">
        <v>3.18</v>
      </c>
      <c r="R8" s="10">
        <v>3.31</v>
      </c>
    </row>
    <row r="9" spans="1:18" x14ac:dyDescent="0.25">
      <c r="A9" s="13" t="s">
        <v>19</v>
      </c>
      <c r="B9" s="12"/>
      <c r="C9" s="8">
        <v>969.53</v>
      </c>
      <c r="D9" s="8">
        <v>996.54</v>
      </c>
      <c r="E9" s="9" t="s">
        <v>16</v>
      </c>
      <c r="F9" s="9" t="s">
        <v>16</v>
      </c>
      <c r="G9" s="10">
        <v>0.15</v>
      </c>
      <c r="H9" s="10">
        <v>0.16</v>
      </c>
      <c r="I9" s="10">
        <v>0.01</v>
      </c>
      <c r="J9" s="10">
        <v>0.01</v>
      </c>
      <c r="K9" s="10">
        <v>9.85</v>
      </c>
      <c r="L9" s="10">
        <v>10.1</v>
      </c>
      <c r="M9" s="10">
        <v>53.7</v>
      </c>
      <c r="N9" s="10">
        <v>56.71</v>
      </c>
      <c r="O9" s="10">
        <v>10.25</v>
      </c>
      <c r="P9" s="10">
        <v>10.8</v>
      </c>
      <c r="Q9" s="10">
        <v>2.25</v>
      </c>
      <c r="R9" s="10">
        <v>2.29</v>
      </c>
    </row>
    <row r="10" spans="1:18" x14ac:dyDescent="0.25">
      <c r="A10" s="13" t="s">
        <v>20</v>
      </c>
      <c r="B10" s="12"/>
      <c r="C10" s="8">
        <v>184.95</v>
      </c>
      <c r="D10" s="8">
        <v>190.49</v>
      </c>
      <c r="E10" s="9" t="s">
        <v>16</v>
      </c>
      <c r="F10" s="9" t="s">
        <v>16</v>
      </c>
      <c r="G10" s="10">
        <v>0.11</v>
      </c>
      <c r="H10" s="10">
        <v>0.1</v>
      </c>
      <c r="I10" s="10">
        <v>0</v>
      </c>
      <c r="J10" s="10">
        <v>0</v>
      </c>
      <c r="K10" s="10">
        <v>0.44</v>
      </c>
      <c r="L10" s="10">
        <v>0.45</v>
      </c>
      <c r="M10" s="10">
        <v>1.56</v>
      </c>
      <c r="N10" s="10">
        <v>1.42</v>
      </c>
      <c r="O10" s="10">
        <v>0.18</v>
      </c>
      <c r="P10" s="10">
        <v>0.17</v>
      </c>
      <c r="Q10" s="10">
        <v>0.09</v>
      </c>
      <c r="R10" s="10">
        <v>0.09</v>
      </c>
    </row>
    <row r="11" spans="1:18" ht="16.5" x14ac:dyDescent="0.25">
      <c r="A11" s="14" t="s">
        <v>21</v>
      </c>
      <c r="B11" s="15"/>
      <c r="C11" s="16">
        <v>1.31</v>
      </c>
      <c r="D11" s="16">
        <v>0.81</v>
      </c>
      <c r="E11" s="17" t="s">
        <v>16</v>
      </c>
      <c r="F11" s="17" t="s">
        <v>16</v>
      </c>
      <c r="G11" s="18" t="s">
        <v>16</v>
      </c>
      <c r="H11" s="18" t="s">
        <v>16</v>
      </c>
      <c r="I11" s="18" t="s">
        <v>16</v>
      </c>
      <c r="J11" s="18" t="s">
        <v>16</v>
      </c>
      <c r="K11" s="18" t="s">
        <v>16</v>
      </c>
      <c r="L11" s="18" t="s">
        <v>16</v>
      </c>
      <c r="M11" s="18" t="s">
        <v>16</v>
      </c>
      <c r="N11" s="18" t="s">
        <v>16</v>
      </c>
      <c r="O11" s="19" t="s">
        <v>22</v>
      </c>
      <c r="P11" s="20">
        <v>8.83</v>
      </c>
      <c r="Q11" s="21" t="s">
        <v>16</v>
      </c>
      <c r="R11" s="21" t="s">
        <v>16</v>
      </c>
    </row>
    <row r="12" spans="1:18" x14ac:dyDescent="0.25">
      <c r="A12" s="14" t="s">
        <v>23</v>
      </c>
      <c r="B12" s="15"/>
      <c r="C12" s="22" t="s">
        <v>16</v>
      </c>
      <c r="D12" s="22" t="s">
        <v>16</v>
      </c>
      <c r="E12" s="23" t="s">
        <v>16</v>
      </c>
      <c r="F12" s="23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8" t="s">
        <v>16</v>
      </c>
    </row>
    <row r="13" spans="1:18" x14ac:dyDescent="0.25">
      <c r="A13" s="14" t="s">
        <v>24</v>
      </c>
      <c r="B13" s="15"/>
      <c r="C13" s="22" t="s">
        <v>16</v>
      </c>
      <c r="D13" s="22" t="s">
        <v>16</v>
      </c>
      <c r="E13" s="23" t="s">
        <v>16</v>
      </c>
      <c r="F13" s="23" t="s">
        <v>16</v>
      </c>
      <c r="G13" s="24">
        <v>1</v>
      </c>
      <c r="H13" s="24">
        <v>1.1000000000000001</v>
      </c>
      <c r="I13" s="18">
        <v>1</v>
      </c>
      <c r="J13" s="18">
        <v>1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21" t="s">
        <v>16</v>
      </c>
      <c r="R13" s="21" t="s">
        <v>16</v>
      </c>
    </row>
    <row r="14" spans="1:18" ht="17.25" x14ac:dyDescent="0.25">
      <c r="A14" s="14" t="s">
        <v>25</v>
      </c>
      <c r="B14" s="15"/>
      <c r="C14" s="22" t="s">
        <v>16</v>
      </c>
      <c r="D14" s="22" t="s">
        <v>16</v>
      </c>
      <c r="E14" s="23">
        <v>293.89999999999998</v>
      </c>
      <c r="F14" s="23">
        <v>294</v>
      </c>
      <c r="G14" s="25" t="s">
        <v>16</v>
      </c>
      <c r="H14" s="25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21" t="s">
        <v>16</v>
      </c>
      <c r="R14" s="21" t="s">
        <v>16</v>
      </c>
    </row>
    <row r="15" spans="1:18" ht="17.25" x14ac:dyDescent="0.25">
      <c r="A15" s="645" t="s">
        <v>26</v>
      </c>
      <c r="B15" s="646"/>
      <c r="C15" s="22" t="s">
        <v>16</v>
      </c>
      <c r="D15" s="22" t="s">
        <v>16</v>
      </c>
      <c r="E15" s="23" t="s">
        <v>16</v>
      </c>
      <c r="F15" s="23" t="s">
        <v>16</v>
      </c>
      <c r="G15" s="20">
        <v>38.33</v>
      </c>
      <c r="H15" s="20">
        <v>37.18</v>
      </c>
      <c r="I15" s="18" t="s">
        <v>16</v>
      </c>
      <c r="J15" s="18" t="s">
        <v>16</v>
      </c>
      <c r="K15" s="18" t="s">
        <v>16</v>
      </c>
      <c r="L15" s="18" t="s">
        <v>16</v>
      </c>
      <c r="M15" s="18" t="s">
        <v>16</v>
      </c>
      <c r="N15" s="18" t="s">
        <v>16</v>
      </c>
      <c r="O15" s="18" t="s">
        <v>16</v>
      </c>
      <c r="P15" s="18" t="s">
        <v>16</v>
      </c>
      <c r="Q15" s="21" t="s">
        <v>16</v>
      </c>
      <c r="R15" s="21" t="s">
        <v>16</v>
      </c>
    </row>
    <row r="16" spans="1:18" x14ac:dyDescent="0.25">
      <c r="A16" s="26"/>
      <c r="B16" s="27"/>
      <c r="C16" s="28"/>
      <c r="D16" s="28"/>
      <c r="E16" s="29"/>
      <c r="F16" s="29"/>
      <c r="G16" s="30"/>
      <c r="H16" s="3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x14ac:dyDescent="0.25">
      <c r="A17" s="647" t="s">
        <v>27</v>
      </c>
      <c r="B17" s="648"/>
      <c r="C17" s="31">
        <v>3836.7499999999995</v>
      </c>
      <c r="D17" s="31">
        <v>3969.62</v>
      </c>
      <c r="E17" s="31">
        <v>293.89999999999998</v>
      </c>
      <c r="F17" s="31">
        <v>294</v>
      </c>
      <c r="G17" s="31">
        <v>39.94</v>
      </c>
      <c r="H17" s="31">
        <v>38.880000000000003</v>
      </c>
      <c r="I17" s="31">
        <v>1.08</v>
      </c>
      <c r="J17" s="31">
        <v>1.08</v>
      </c>
      <c r="K17" s="31">
        <v>19.150000000000002</v>
      </c>
      <c r="L17" s="31">
        <v>19.670000000000002</v>
      </c>
      <c r="M17" s="31">
        <v>70.320000000000007</v>
      </c>
      <c r="N17" s="31">
        <v>72.05</v>
      </c>
      <c r="O17" s="31">
        <v>23.67</v>
      </c>
      <c r="P17" s="31">
        <v>20.43</v>
      </c>
      <c r="Q17" s="31">
        <v>34.31</v>
      </c>
      <c r="R17" s="31">
        <v>35.049999999999997</v>
      </c>
    </row>
    <row r="18" spans="1:18" ht="16.5" x14ac:dyDescent="0.25">
      <c r="A18" s="32"/>
      <c r="B18" s="33"/>
      <c r="C18" s="32"/>
      <c r="D18" s="649"/>
      <c r="E18" s="649"/>
      <c r="F18" s="649"/>
      <c r="G18" s="649"/>
      <c r="H18" s="649"/>
      <c r="I18" s="649"/>
      <c r="J18" s="649"/>
      <c r="K18" s="649"/>
      <c r="L18" s="649"/>
      <c r="M18" s="649"/>
      <c r="N18" s="649"/>
      <c r="O18" s="649"/>
      <c r="P18" s="649"/>
      <c r="Q18" s="649"/>
      <c r="R18" s="649"/>
    </row>
    <row r="20" spans="1:18" x14ac:dyDescent="0.25">
      <c r="B20" s="129"/>
      <c r="C20" s="129"/>
      <c r="D20" s="129"/>
      <c r="E20" s="129"/>
      <c r="F20" s="129"/>
      <c r="G20" s="129"/>
    </row>
    <row r="21" spans="1:18" x14ac:dyDescent="0.25">
      <c r="B21" s="129"/>
      <c r="C21" s="421"/>
      <c r="D21" s="129"/>
      <c r="E21" s="129"/>
      <c r="F21" s="129"/>
      <c r="G21" s="129"/>
    </row>
    <row r="22" spans="1:18" x14ac:dyDescent="0.25">
      <c r="B22" s="129"/>
      <c r="C22" s="421"/>
      <c r="D22" s="129"/>
      <c r="E22" s="129"/>
      <c r="F22" s="129"/>
      <c r="G22" s="129"/>
    </row>
    <row r="23" spans="1:18" x14ac:dyDescent="0.25">
      <c r="B23" s="129"/>
      <c r="C23" s="129"/>
      <c r="D23" s="129"/>
      <c r="E23" s="129"/>
      <c r="F23" s="129"/>
      <c r="G23" s="129"/>
    </row>
    <row r="24" spans="1:18" x14ac:dyDescent="0.25">
      <c r="B24" s="129"/>
      <c r="C24" s="129"/>
      <c r="D24" s="129"/>
      <c r="E24" s="129"/>
      <c r="F24" s="129"/>
      <c r="G24" s="129"/>
    </row>
    <row r="25" spans="1:18" x14ac:dyDescent="0.25">
      <c r="B25" s="129"/>
      <c r="C25" s="421"/>
      <c r="D25" s="422"/>
      <c r="E25" s="129"/>
      <c r="F25" s="129"/>
      <c r="G25" s="129"/>
    </row>
    <row r="27" spans="1:18" x14ac:dyDescent="0.25">
      <c r="E27" s="34"/>
    </row>
    <row r="28" spans="1:18" x14ac:dyDescent="0.25">
      <c r="E28" s="35"/>
    </row>
    <row r="29" spans="1:18" x14ac:dyDescent="0.25">
      <c r="E29" s="34"/>
    </row>
  </sheetData>
  <mergeCells count="21">
    <mergeCell ref="A6:B6"/>
    <mergeCell ref="A7:B7"/>
    <mergeCell ref="A15:B15"/>
    <mergeCell ref="A17:B17"/>
    <mergeCell ref="D18:R18"/>
    <mergeCell ref="M4:N4"/>
    <mergeCell ref="Q4:R4"/>
    <mergeCell ref="P2:R2"/>
    <mergeCell ref="A3:B5"/>
    <mergeCell ref="C3:F3"/>
    <mergeCell ref="G3:H3"/>
    <mergeCell ref="I3:J3"/>
    <mergeCell ref="K3:L3"/>
    <mergeCell ref="M3:N3"/>
    <mergeCell ref="O3:P4"/>
    <mergeCell ref="Q3:R3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31"/>
  <sheetViews>
    <sheetView topLeftCell="C1" zoomScaleNormal="100" workbookViewId="0">
      <selection activeCell="T9" sqref="T9"/>
    </sheetView>
  </sheetViews>
  <sheetFormatPr defaultRowHeight="15" x14ac:dyDescent="0.25"/>
  <cols>
    <col min="1" max="1" width="23.7109375" customWidth="1"/>
    <col min="2" max="2" width="28.140625" customWidth="1"/>
    <col min="3" max="3" width="10.7109375" bestFit="1" customWidth="1"/>
    <col min="4" max="6" width="9.42578125" bestFit="1" customWidth="1"/>
    <col min="7" max="10" width="5.5703125" bestFit="1" customWidth="1"/>
    <col min="11" max="13" width="5" bestFit="1" customWidth="1"/>
    <col min="14" max="14" width="5.140625" bestFit="1" customWidth="1"/>
    <col min="15" max="15" width="10" customWidth="1"/>
    <col min="16" max="18" width="5" bestFit="1" customWidth="1"/>
    <col min="19" max="22" width="9.42578125" bestFit="1" customWidth="1"/>
    <col min="23" max="26" width="5.5703125" bestFit="1" customWidth="1"/>
    <col min="27" max="27" width="3.7109375" bestFit="1" customWidth="1"/>
  </cols>
  <sheetData>
    <row r="1" spans="1:27" ht="17.25" x14ac:dyDescent="0.25">
      <c r="A1" s="238" t="s">
        <v>272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40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652">
        <v>106</v>
      </c>
    </row>
    <row r="2" spans="1:27" x14ac:dyDescent="0.25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652"/>
    </row>
    <row r="3" spans="1:27" ht="18" x14ac:dyDescent="0.25">
      <c r="A3" s="653" t="s">
        <v>241</v>
      </c>
      <c r="B3" s="653"/>
      <c r="C3" s="654" t="s">
        <v>242</v>
      </c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6"/>
      <c r="O3" s="655" t="s">
        <v>251</v>
      </c>
      <c r="P3" s="655"/>
      <c r="Q3" s="655"/>
      <c r="R3" s="656"/>
      <c r="S3" s="657" t="s">
        <v>252</v>
      </c>
      <c r="T3" s="658"/>
      <c r="U3" s="658"/>
      <c r="V3" s="659"/>
      <c r="W3" s="666" t="s">
        <v>243</v>
      </c>
      <c r="X3" s="666"/>
      <c r="Y3" s="666"/>
      <c r="Z3" s="667"/>
      <c r="AA3" s="652"/>
    </row>
    <row r="4" spans="1:27" x14ac:dyDescent="0.25">
      <c r="A4" s="653"/>
      <c r="B4" s="653"/>
      <c r="C4" s="672" t="s">
        <v>244</v>
      </c>
      <c r="D4" s="673"/>
      <c r="E4" s="673"/>
      <c r="F4" s="674"/>
      <c r="G4" s="675" t="s">
        <v>3</v>
      </c>
      <c r="H4" s="673"/>
      <c r="I4" s="673"/>
      <c r="J4" s="674"/>
      <c r="K4" s="675" t="s">
        <v>4</v>
      </c>
      <c r="L4" s="673"/>
      <c r="M4" s="673"/>
      <c r="N4" s="674"/>
      <c r="O4" s="676" t="s">
        <v>245</v>
      </c>
      <c r="P4" s="676"/>
      <c r="Q4" s="676"/>
      <c r="R4" s="677"/>
      <c r="S4" s="660"/>
      <c r="T4" s="661"/>
      <c r="U4" s="661"/>
      <c r="V4" s="662"/>
      <c r="W4" s="668"/>
      <c r="X4" s="668"/>
      <c r="Y4" s="668"/>
      <c r="Z4" s="669"/>
      <c r="AA4" s="652"/>
    </row>
    <row r="5" spans="1:27" ht="18" x14ac:dyDescent="0.25">
      <c r="A5" s="653"/>
      <c r="B5" s="653"/>
      <c r="C5" s="678" t="s">
        <v>253</v>
      </c>
      <c r="D5" s="679"/>
      <c r="E5" s="679"/>
      <c r="F5" s="680"/>
      <c r="G5" s="681" t="s">
        <v>254</v>
      </c>
      <c r="H5" s="679"/>
      <c r="I5" s="679"/>
      <c r="J5" s="680"/>
      <c r="K5" s="681" t="s">
        <v>255</v>
      </c>
      <c r="L5" s="679"/>
      <c r="M5" s="679"/>
      <c r="N5" s="680"/>
      <c r="O5" s="679" t="s">
        <v>246</v>
      </c>
      <c r="P5" s="679"/>
      <c r="Q5" s="679"/>
      <c r="R5" s="680"/>
      <c r="S5" s="663"/>
      <c r="T5" s="664"/>
      <c r="U5" s="664"/>
      <c r="V5" s="665"/>
      <c r="W5" s="670"/>
      <c r="X5" s="670"/>
      <c r="Y5" s="670"/>
      <c r="Z5" s="671"/>
      <c r="AA5" s="652"/>
    </row>
    <row r="6" spans="1:27" x14ac:dyDescent="0.25">
      <c r="A6" s="653"/>
      <c r="B6" s="653"/>
      <c r="C6" s="241">
        <v>2013</v>
      </c>
      <c r="D6" s="241">
        <v>2014</v>
      </c>
      <c r="E6" s="241">
        <v>2015</v>
      </c>
      <c r="F6" s="242">
        <v>2016</v>
      </c>
      <c r="G6" s="243">
        <v>2013</v>
      </c>
      <c r="H6" s="241">
        <v>2014</v>
      </c>
      <c r="I6" s="241">
        <v>2015</v>
      </c>
      <c r="J6" s="242">
        <v>2016</v>
      </c>
      <c r="K6" s="243">
        <v>2013</v>
      </c>
      <c r="L6" s="241">
        <v>2014</v>
      </c>
      <c r="M6" s="241">
        <v>2015</v>
      </c>
      <c r="N6" s="242">
        <v>2016</v>
      </c>
      <c r="O6" s="244">
        <v>2013</v>
      </c>
      <c r="P6" s="241">
        <v>2014</v>
      </c>
      <c r="Q6" s="241">
        <v>2015</v>
      </c>
      <c r="R6" s="242">
        <v>2016</v>
      </c>
      <c r="S6" s="243">
        <v>2013</v>
      </c>
      <c r="T6" s="241">
        <v>2014</v>
      </c>
      <c r="U6" s="241">
        <v>2015</v>
      </c>
      <c r="V6" s="242">
        <v>2016</v>
      </c>
      <c r="W6" s="244">
        <v>2013</v>
      </c>
      <c r="X6" s="241">
        <v>2014</v>
      </c>
      <c r="Y6" s="241">
        <v>2015</v>
      </c>
      <c r="Z6" s="241">
        <v>2016</v>
      </c>
      <c r="AA6" s="652"/>
    </row>
    <row r="7" spans="1:27" ht="17.25" x14ac:dyDescent="0.25">
      <c r="A7" s="682" t="s">
        <v>256</v>
      </c>
      <c r="B7" s="683"/>
      <c r="C7" s="245">
        <v>3903.6590887112002</v>
      </c>
      <c r="D7" s="246">
        <v>4025.25</v>
      </c>
      <c r="E7" s="246">
        <v>4021.7400000000002</v>
      </c>
      <c r="F7" s="247">
        <v>4040.7400000000002</v>
      </c>
      <c r="G7" s="248">
        <v>0.82668413811700003</v>
      </c>
      <c r="H7" s="249">
        <v>0.84</v>
      </c>
      <c r="I7" s="249">
        <v>0.93</v>
      </c>
      <c r="J7" s="250">
        <v>0.88900000000000001</v>
      </c>
      <c r="K7" s="248">
        <v>0.14150595902419999</v>
      </c>
      <c r="L7" s="249">
        <v>0.14000000000000001</v>
      </c>
      <c r="M7" s="249">
        <v>0.15</v>
      </c>
      <c r="N7" s="250">
        <v>0.14700000000000002</v>
      </c>
      <c r="O7" s="251" t="s">
        <v>16</v>
      </c>
      <c r="P7" s="251" t="s">
        <v>16</v>
      </c>
      <c r="Q7" s="251" t="s">
        <v>16</v>
      </c>
      <c r="R7" s="251" t="s">
        <v>16</v>
      </c>
      <c r="S7" s="252">
        <v>3964.886302909159</v>
      </c>
      <c r="T7" s="253">
        <v>4086.29</v>
      </c>
      <c r="U7" s="253">
        <v>4087.7700000000004</v>
      </c>
      <c r="V7" s="254">
        <v>4104.9790000000003</v>
      </c>
      <c r="W7" s="255">
        <v>77.186775469142106</v>
      </c>
      <c r="X7" s="255">
        <v>77.363611016485507</v>
      </c>
      <c r="Y7" s="255">
        <v>76.858585782617851</v>
      </c>
      <c r="Z7" s="255">
        <v>76.430528948513498</v>
      </c>
      <c r="AA7" s="652"/>
    </row>
    <row r="8" spans="1:27" x14ac:dyDescent="0.25">
      <c r="A8" s="650" t="s">
        <v>247</v>
      </c>
      <c r="B8" s="651"/>
      <c r="C8" s="245">
        <v>37.537700000000001</v>
      </c>
      <c r="D8" s="246">
        <v>37.942700000000002</v>
      </c>
      <c r="E8" s="246">
        <v>32.4</v>
      </c>
      <c r="F8" s="247">
        <v>33.75</v>
      </c>
      <c r="G8" s="249" t="s">
        <v>16</v>
      </c>
      <c r="H8" s="249" t="s">
        <v>16</v>
      </c>
      <c r="I8" s="249" t="s">
        <v>16</v>
      </c>
      <c r="J8" s="250" t="s">
        <v>16</v>
      </c>
      <c r="K8" s="251" t="s">
        <v>16</v>
      </c>
      <c r="L8" s="249" t="s">
        <v>16</v>
      </c>
      <c r="M8" s="249" t="s">
        <v>16</v>
      </c>
      <c r="N8" s="250" t="s">
        <v>16</v>
      </c>
      <c r="O8" s="251">
        <v>6.1731359409435829</v>
      </c>
      <c r="P8" s="249">
        <v>7.94</v>
      </c>
      <c r="Q8" s="249">
        <v>7.47</v>
      </c>
      <c r="R8" s="250">
        <v>7.53</v>
      </c>
      <c r="S8" s="252">
        <v>43.710835940943582</v>
      </c>
      <c r="T8" s="246">
        <v>45.8827</v>
      </c>
      <c r="U8" s="246">
        <v>39.869999999999997</v>
      </c>
      <c r="V8" s="256">
        <v>41.28</v>
      </c>
      <c r="W8" s="255">
        <v>0.85094457232394949</v>
      </c>
      <c r="X8" s="255">
        <v>0.86867338225776924</v>
      </c>
      <c r="Y8" s="255">
        <v>0.74963900003008321</v>
      </c>
      <c r="Z8" s="255">
        <v>0.7685915652661407</v>
      </c>
      <c r="AA8" s="652"/>
    </row>
    <row r="9" spans="1:27" x14ac:dyDescent="0.25">
      <c r="A9" s="650" t="s">
        <v>248</v>
      </c>
      <c r="B9" s="651"/>
      <c r="C9" s="245" t="s">
        <v>16</v>
      </c>
      <c r="D9" s="245" t="s">
        <v>16</v>
      </c>
      <c r="E9" s="245" t="s">
        <v>16</v>
      </c>
      <c r="F9" s="245" t="s">
        <v>16</v>
      </c>
      <c r="G9" s="248">
        <v>1.5402685174838708</v>
      </c>
      <c r="H9" s="249">
        <v>1.04</v>
      </c>
      <c r="I9" s="249">
        <v>1.04</v>
      </c>
      <c r="J9" s="250">
        <v>0.99399999999999999</v>
      </c>
      <c r="K9" s="248">
        <v>0.35228776124015299</v>
      </c>
      <c r="L9" s="249">
        <v>0.35</v>
      </c>
      <c r="M9" s="249">
        <v>0.34499999999999997</v>
      </c>
      <c r="N9" s="250">
        <v>0.34499999999999997</v>
      </c>
      <c r="O9" s="249" t="s">
        <v>16</v>
      </c>
      <c r="P9" s="249" t="s">
        <v>16</v>
      </c>
      <c r="Q9" s="249" t="s">
        <v>16</v>
      </c>
      <c r="R9" s="249" t="s">
        <v>16</v>
      </c>
      <c r="S9" s="252">
        <v>141.55484485160872</v>
      </c>
      <c r="T9" s="246">
        <v>130.34</v>
      </c>
      <c r="U9" s="246">
        <v>128.79</v>
      </c>
      <c r="V9" s="256">
        <v>127.82399999999998</v>
      </c>
      <c r="W9" s="255">
        <v>2.7557314867045517</v>
      </c>
      <c r="X9" s="255">
        <v>2.4676596765987537</v>
      </c>
      <c r="Y9" s="255">
        <v>2.4215201107066568</v>
      </c>
      <c r="Z9" s="255">
        <v>2.3799527189578287</v>
      </c>
      <c r="AA9" s="652"/>
    </row>
    <row r="10" spans="1:27" x14ac:dyDescent="0.25">
      <c r="A10" s="684" t="s">
        <v>249</v>
      </c>
      <c r="B10" s="685"/>
      <c r="C10" s="245" t="s">
        <v>16</v>
      </c>
      <c r="D10" s="245" t="s">
        <v>16</v>
      </c>
      <c r="E10" s="245" t="s">
        <v>16</v>
      </c>
      <c r="F10" s="245" t="s">
        <v>16</v>
      </c>
      <c r="G10" s="248">
        <v>45.863786363986442</v>
      </c>
      <c r="H10" s="249">
        <v>47.463000000000001</v>
      </c>
      <c r="I10" s="249">
        <v>49.5</v>
      </c>
      <c r="J10" s="250">
        <v>51.15</v>
      </c>
      <c r="K10" s="248">
        <v>7.5650079911999998E-2</v>
      </c>
      <c r="L10" s="249">
        <v>7.3200000000000001E-2</v>
      </c>
      <c r="M10" s="257">
        <v>7.2999999999999995E-2</v>
      </c>
      <c r="N10" s="258">
        <v>7.2999999999999995E-2</v>
      </c>
      <c r="O10" s="249" t="s">
        <v>16</v>
      </c>
      <c r="P10" s="249" t="s">
        <v>16</v>
      </c>
      <c r="Q10" s="249" t="s">
        <v>16</v>
      </c>
      <c r="R10" s="249" t="s">
        <v>16</v>
      </c>
      <c r="S10" s="252">
        <v>986.59103841643525</v>
      </c>
      <c r="T10" s="259">
        <v>1019.4150000000001</v>
      </c>
      <c r="U10" s="246">
        <v>1062.1300000000001</v>
      </c>
      <c r="V10" s="260">
        <v>1096.78</v>
      </c>
      <c r="W10" s="255">
        <v>19.206548471829382</v>
      </c>
      <c r="X10" s="255">
        <v>19.300055924657965</v>
      </c>
      <c r="Y10" s="255">
        <v>19.970255106645407</v>
      </c>
      <c r="Z10" s="255">
        <v>20.420926767262547</v>
      </c>
      <c r="AA10" s="652"/>
    </row>
    <row r="11" spans="1:27" x14ac:dyDescent="0.25">
      <c r="A11" s="686" t="s">
        <v>27</v>
      </c>
      <c r="B11" s="687"/>
      <c r="C11" s="261">
        <v>3941.1967887112</v>
      </c>
      <c r="D11" s="262">
        <v>4063.1927000000001</v>
      </c>
      <c r="E11" s="262">
        <v>4054.1400000000003</v>
      </c>
      <c r="F11" s="263">
        <v>4074.4900000000002</v>
      </c>
      <c r="G11" s="264">
        <v>48.230739019587311</v>
      </c>
      <c r="H11" s="265">
        <v>49.343000000000004</v>
      </c>
      <c r="I11" s="266">
        <v>51.47</v>
      </c>
      <c r="J11" s="267">
        <v>53.033000000000001</v>
      </c>
      <c r="K11" s="268">
        <v>0.56944380017635299</v>
      </c>
      <c r="L11" s="265">
        <v>0.56320000000000003</v>
      </c>
      <c r="M11" s="266">
        <v>0.56799999999999995</v>
      </c>
      <c r="N11" s="269">
        <v>0.56499999999999995</v>
      </c>
      <c r="O11" s="266">
        <v>6.1731359409435829</v>
      </c>
      <c r="P11" s="266">
        <v>7.94</v>
      </c>
      <c r="Q11" s="266">
        <v>7.47</v>
      </c>
      <c r="R11" s="266">
        <v>7.53</v>
      </c>
      <c r="S11" s="270">
        <v>5136.7430221181467</v>
      </c>
      <c r="T11" s="262">
        <v>5281.9277000000002</v>
      </c>
      <c r="U11" s="262">
        <v>5318.56</v>
      </c>
      <c r="V11" s="271">
        <v>5370.8629999999994</v>
      </c>
      <c r="W11" s="272">
        <v>99.999999999999986</v>
      </c>
      <c r="X11" s="272">
        <v>100</v>
      </c>
      <c r="Y11" s="272">
        <v>100</v>
      </c>
      <c r="Z11" s="272">
        <v>100</v>
      </c>
      <c r="AA11" s="652"/>
    </row>
    <row r="12" spans="1:27" x14ac:dyDescent="0.25">
      <c r="A12" s="239"/>
      <c r="B12" s="239"/>
      <c r="C12" s="273"/>
      <c r="D12" s="273"/>
      <c r="E12" s="274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5"/>
      <c r="T12" s="273"/>
      <c r="U12" s="276"/>
      <c r="V12" s="273"/>
      <c r="W12" s="273"/>
      <c r="X12" s="273"/>
      <c r="Y12" s="273"/>
      <c r="Z12" s="273"/>
      <c r="AA12" s="652"/>
    </row>
    <row r="13" spans="1:27" x14ac:dyDescent="0.25">
      <c r="A13" s="277"/>
      <c r="B13" s="278"/>
      <c r="C13" s="279"/>
      <c r="D13" s="279"/>
      <c r="E13" s="280"/>
      <c r="F13" s="273"/>
      <c r="G13" s="273"/>
      <c r="H13" s="273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652"/>
    </row>
    <row r="14" spans="1:27" ht="18" x14ac:dyDescent="0.25">
      <c r="A14" s="653" t="s">
        <v>8</v>
      </c>
      <c r="B14" s="653"/>
      <c r="C14" s="653"/>
      <c r="D14" s="653"/>
      <c r="E14" s="653"/>
      <c r="F14" s="653"/>
      <c r="G14" s="653"/>
      <c r="H14" s="653"/>
      <c r="I14" s="654" t="s">
        <v>257</v>
      </c>
      <c r="J14" s="655"/>
      <c r="K14" s="655"/>
      <c r="L14" s="655"/>
      <c r="M14" s="655"/>
      <c r="N14" s="655"/>
      <c r="O14" s="655"/>
      <c r="P14" s="655"/>
      <c r="Q14" s="655"/>
      <c r="R14" s="655"/>
      <c r="S14" s="655"/>
      <c r="T14" s="655"/>
      <c r="U14" s="655"/>
      <c r="V14" s="655"/>
      <c r="W14" s="655"/>
      <c r="X14" s="655"/>
      <c r="Y14" s="655"/>
      <c r="Z14" s="688"/>
      <c r="AA14" s="652"/>
    </row>
    <row r="15" spans="1:27" ht="17.25" x14ac:dyDescent="0.25">
      <c r="A15" s="653"/>
      <c r="B15" s="653"/>
      <c r="C15" s="653"/>
      <c r="D15" s="653"/>
      <c r="E15" s="653"/>
      <c r="F15" s="653"/>
      <c r="G15" s="653"/>
      <c r="H15" s="653"/>
      <c r="I15" s="689" t="s">
        <v>258</v>
      </c>
      <c r="J15" s="689"/>
      <c r="K15" s="689"/>
      <c r="L15" s="689"/>
      <c r="M15" s="689"/>
      <c r="N15" s="689"/>
      <c r="O15" s="689" t="s">
        <v>259</v>
      </c>
      <c r="P15" s="689"/>
      <c r="Q15" s="689"/>
      <c r="R15" s="689"/>
      <c r="S15" s="689"/>
      <c r="T15" s="689" t="s">
        <v>260</v>
      </c>
      <c r="U15" s="689"/>
      <c r="V15" s="689"/>
      <c r="W15" s="689" t="s">
        <v>261</v>
      </c>
      <c r="X15" s="689"/>
      <c r="Y15" s="689"/>
      <c r="Z15" s="689"/>
      <c r="AA15" s="652"/>
    </row>
    <row r="16" spans="1:27" x14ac:dyDescent="0.25">
      <c r="A16" s="691" t="s">
        <v>262</v>
      </c>
      <c r="B16" s="691"/>
      <c r="C16" s="691"/>
      <c r="D16" s="691"/>
      <c r="E16" s="691"/>
      <c r="F16" s="691"/>
      <c r="G16" s="691"/>
      <c r="H16" s="691"/>
      <c r="I16" s="692">
        <f>S11</f>
        <v>5136.7430221181467</v>
      </c>
      <c r="J16" s="692"/>
      <c r="K16" s="692"/>
      <c r="L16" s="692"/>
      <c r="M16" s="692"/>
      <c r="N16" s="692"/>
      <c r="O16" s="692">
        <v>5281.9277000000002</v>
      </c>
      <c r="P16" s="692"/>
      <c r="Q16" s="692"/>
      <c r="R16" s="692"/>
      <c r="S16" s="692"/>
      <c r="T16" s="692">
        <v>5318.56</v>
      </c>
      <c r="U16" s="692"/>
      <c r="V16" s="692"/>
      <c r="W16" s="692">
        <v>5370.8629999999994</v>
      </c>
      <c r="X16" s="692"/>
      <c r="Y16" s="692"/>
      <c r="Z16" s="692"/>
      <c r="AA16" s="652"/>
    </row>
    <row r="17" spans="1:27" x14ac:dyDescent="0.25">
      <c r="A17" s="691" t="s">
        <v>263</v>
      </c>
      <c r="B17" s="691"/>
      <c r="C17" s="691"/>
      <c r="D17" s="691"/>
      <c r="E17" s="691"/>
      <c r="F17" s="691"/>
      <c r="G17" s="691"/>
      <c r="H17" s="691"/>
      <c r="I17" s="692">
        <v>367.56</v>
      </c>
      <c r="J17" s="692"/>
      <c r="K17" s="692"/>
      <c r="L17" s="692"/>
      <c r="M17" s="692"/>
      <c r="N17" s="692"/>
      <c r="O17" s="692">
        <v>366.9</v>
      </c>
      <c r="P17" s="692"/>
      <c r="Q17" s="692"/>
      <c r="R17" s="692"/>
      <c r="S17" s="692"/>
      <c r="T17" s="692">
        <v>368.7</v>
      </c>
      <c r="U17" s="692"/>
      <c r="V17" s="692"/>
      <c r="W17" s="692">
        <v>363.3</v>
      </c>
      <c r="X17" s="692"/>
      <c r="Y17" s="692"/>
      <c r="Z17" s="692"/>
      <c r="AA17" s="652"/>
    </row>
    <row r="18" spans="1:27" ht="17.25" x14ac:dyDescent="0.25">
      <c r="A18" s="690" t="s">
        <v>264</v>
      </c>
      <c r="B18" s="690"/>
      <c r="C18" s="690"/>
      <c r="D18" s="690"/>
      <c r="E18" s="690"/>
      <c r="F18" s="690"/>
      <c r="G18" s="690"/>
      <c r="H18" s="690"/>
      <c r="I18" s="690">
        <f>I16-I17</f>
        <v>4769.1830221181463</v>
      </c>
      <c r="J18" s="690"/>
      <c r="K18" s="690"/>
      <c r="L18" s="690"/>
      <c r="M18" s="690"/>
      <c r="N18" s="690"/>
      <c r="O18" s="690">
        <v>4915.0277000000006</v>
      </c>
      <c r="P18" s="690"/>
      <c r="Q18" s="690"/>
      <c r="R18" s="690"/>
      <c r="S18" s="690"/>
      <c r="T18" s="690">
        <v>4949.8600000000006</v>
      </c>
      <c r="U18" s="690"/>
      <c r="V18" s="690"/>
      <c r="W18" s="690">
        <v>5007.5629999999992</v>
      </c>
      <c r="X18" s="690"/>
      <c r="Y18" s="690"/>
      <c r="Z18" s="690"/>
      <c r="AA18" s="652"/>
    </row>
    <row r="19" spans="1:27" ht="17.25" x14ac:dyDescent="0.25">
      <c r="A19" s="690" t="s">
        <v>265</v>
      </c>
      <c r="B19" s="690"/>
      <c r="C19" s="690"/>
      <c r="D19" s="690"/>
      <c r="E19" s="690"/>
      <c r="F19" s="690"/>
      <c r="G19" s="690"/>
      <c r="H19" s="690"/>
      <c r="I19" s="690"/>
      <c r="J19" s="690"/>
      <c r="K19" s="690"/>
      <c r="L19" s="690"/>
      <c r="M19" s="690"/>
      <c r="N19" s="690"/>
      <c r="O19" s="690"/>
      <c r="P19" s="690"/>
      <c r="Q19" s="690"/>
      <c r="R19" s="690"/>
      <c r="S19" s="690"/>
      <c r="T19" s="690"/>
      <c r="U19" s="690"/>
      <c r="V19" s="690"/>
      <c r="W19" s="690"/>
      <c r="X19" s="690"/>
      <c r="Y19" s="690"/>
      <c r="Z19" s="690"/>
      <c r="AA19" s="652"/>
    </row>
    <row r="20" spans="1:27" ht="17.25" x14ac:dyDescent="0.25">
      <c r="A20" s="237" t="s">
        <v>266</v>
      </c>
      <c r="B20" s="239"/>
      <c r="C20" s="239"/>
      <c r="D20" s="239"/>
      <c r="E20" s="239"/>
      <c r="F20" s="239"/>
      <c r="G20" s="239"/>
      <c r="H20" s="239"/>
      <c r="I20" s="239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652"/>
    </row>
    <row r="21" spans="1:27" ht="17.25" x14ac:dyDescent="0.25">
      <c r="A21" s="237" t="s">
        <v>267</v>
      </c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652"/>
    </row>
    <row r="22" spans="1:27" ht="17.25" x14ac:dyDescent="0.25">
      <c r="A22" s="237" t="s">
        <v>268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9"/>
      <c r="V22" s="239"/>
      <c r="W22" s="239"/>
      <c r="X22" s="239"/>
      <c r="Y22" s="239"/>
      <c r="Z22" s="239"/>
      <c r="AA22" s="652"/>
    </row>
    <row r="23" spans="1:27" ht="17.25" x14ac:dyDescent="0.25">
      <c r="A23" s="239" t="s">
        <v>269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652"/>
    </row>
    <row r="24" spans="1:27" ht="18.75" x14ac:dyDescent="0.35">
      <c r="A24" s="239" t="s">
        <v>270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652"/>
    </row>
    <row r="25" spans="1:27" x14ac:dyDescent="0.25">
      <c r="A25" s="239" t="s">
        <v>250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652"/>
    </row>
    <row r="26" spans="1:27" x14ac:dyDescent="0.25">
      <c r="A26" s="239"/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652"/>
    </row>
    <row r="27" spans="1:27" x14ac:dyDescent="0.25">
      <c r="A27" s="239"/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652"/>
    </row>
    <row r="28" spans="1:27" x14ac:dyDescent="0.25">
      <c r="A28" s="239"/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652"/>
    </row>
    <row r="29" spans="1:27" x14ac:dyDescent="0.25">
      <c r="A29" s="239"/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652"/>
    </row>
    <row r="30" spans="1:27" x14ac:dyDescent="0.25">
      <c r="A30" s="239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652"/>
    </row>
    <row r="31" spans="1:27" x14ac:dyDescent="0.25">
      <c r="A31" s="239"/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652"/>
    </row>
  </sheetData>
  <mergeCells count="41">
    <mergeCell ref="A19:Z19"/>
    <mergeCell ref="A16:H16"/>
    <mergeCell ref="I16:N16"/>
    <mergeCell ref="O16:S16"/>
    <mergeCell ref="T16:V16"/>
    <mergeCell ref="W16:Z16"/>
    <mergeCell ref="A17:H17"/>
    <mergeCell ref="I17:N17"/>
    <mergeCell ref="O17:S17"/>
    <mergeCell ref="T17:V17"/>
    <mergeCell ref="W17:Z17"/>
    <mergeCell ref="A18:H18"/>
    <mergeCell ref="I18:N18"/>
    <mergeCell ref="O18:S18"/>
    <mergeCell ref="T18:V18"/>
    <mergeCell ref="W18:Z18"/>
    <mergeCell ref="A9:B9"/>
    <mergeCell ref="A10:B10"/>
    <mergeCell ref="A11:B11"/>
    <mergeCell ref="A14:H15"/>
    <mergeCell ref="I14:Z14"/>
    <mergeCell ref="I15:N15"/>
    <mergeCell ref="O15:S15"/>
    <mergeCell ref="T15:V15"/>
    <mergeCell ref="W15:Z15"/>
    <mergeCell ref="A8:B8"/>
    <mergeCell ref="AA1:AA31"/>
    <mergeCell ref="A3:B6"/>
    <mergeCell ref="C3:N3"/>
    <mergeCell ref="O3:R3"/>
    <mergeCell ref="S3:V5"/>
    <mergeCell ref="W3:Z5"/>
    <mergeCell ref="C4:F4"/>
    <mergeCell ref="G4:J4"/>
    <mergeCell ref="K4:N4"/>
    <mergeCell ref="O4:R4"/>
    <mergeCell ref="C5:F5"/>
    <mergeCell ref="G5:J5"/>
    <mergeCell ref="K5:N5"/>
    <mergeCell ref="O5:R5"/>
    <mergeCell ref="A7:B7"/>
  </mergeCells>
  <hyperlinks>
    <hyperlink ref="W1" location="'Table contents'!A1" display="Back to Table of Contents" xr:uid="{00000000-0004-0000-0500-000000000000}"/>
    <hyperlink ref="N1" location="'Table contents'!A1" display="Back to Table of Contents" xr:uid="{00000000-0004-0000-0500-000001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M20"/>
  <sheetViews>
    <sheetView workbookViewId="0">
      <selection activeCell="D11" sqref="D11"/>
    </sheetView>
  </sheetViews>
  <sheetFormatPr defaultRowHeight="15" x14ac:dyDescent="0.25"/>
  <cols>
    <col min="3" max="3" width="16.42578125" customWidth="1"/>
    <col min="4" max="4" width="14.28515625" customWidth="1"/>
    <col min="6" max="6" width="10.85546875" customWidth="1"/>
    <col min="7" max="7" width="14.42578125" customWidth="1"/>
    <col min="9" max="9" width="10.28515625" customWidth="1"/>
    <col min="10" max="10" width="11.5703125" customWidth="1"/>
  </cols>
  <sheetData>
    <row r="1" spans="3:13" x14ac:dyDescent="0.25">
      <c r="C1" s="693" t="s">
        <v>554</v>
      </c>
      <c r="D1" s="693"/>
      <c r="E1" s="693"/>
      <c r="F1" s="693"/>
      <c r="G1" s="693"/>
      <c r="H1" s="693"/>
      <c r="I1" s="693"/>
      <c r="J1" s="693"/>
      <c r="K1" s="693"/>
    </row>
    <row r="2" spans="3:13" ht="60" x14ac:dyDescent="0.25">
      <c r="C2" s="55" t="s">
        <v>28</v>
      </c>
      <c r="D2" s="55" t="s">
        <v>29</v>
      </c>
      <c r="E2" s="55" t="s">
        <v>30</v>
      </c>
      <c r="F2" s="56" t="s">
        <v>31</v>
      </c>
      <c r="G2" s="56" t="s">
        <v>36</v>
      </c>
      <c r="H2" s="55" t="s">
        <v>32</v>
      </c>
      <c r="I2" s="56" t="s">
        <v>33</v>
      </c>
      <c r="J2" s="56" t="s">
        <v>34</v>
      </c>
      <c r="K2" s="56" t="s">
        <v>35</v>
      </c>
    </row>
    <row r="3" spans="3:13" x14ac:dyDescent="0.25">
      <c r="C3" s="54">
        <v>2013</v>
      </c>
      <c r="D3" s="57">
        <v>3964.8863029091599</v>
      </c>
      <c r="E3" s="57">
        <v>43.710835940943603</v>
      </c>
      <c r="F3" s="57">
        <v>141.55000000000001</v>
      </c>
      <c r="G3" s="57">
        <v>-367.56</v>
      </c>
      <c r="H3" s="57">
        <v>986.59103841643503</v>
      </c>
      <c r="I3" s="57">
        <f>D3+E3+F3+H3</f>
        <v>5136.7381772665385</v>
      </c>
      <c r="J3" s="57">
        <f>D3+E3+F3+G3+H3</f>
        <v>4769.1781772665381</v>
      </c>
      <c r="K3" s="54"/>
    </row>
    <row r="4" spans="3:13" x14ac:dyDescent="0.25">
      <c r="C4" s="54">
        <v>2014</v>
      </c>
      <c r="D4" s="57">
        <v>4086.29</v>
      </c>
      <c r="E4" s="57">
        <v>45.8827</v>
      </c>
      <c r="F4" s="57">
        <v>130.34</v>
      </c>
      <c r="G4" s="57">
        <v>-366.9</v>
      </c>
      <c r="H4" s="57">
        <v>1019.415</v>
      </c>
      <c r="I4" s="57">
        <f>D4+E4+F4+H4</f>
        <v>5281.9277000000002</v>
      </c>
      <c r="J4" s="57">
        <f>D4+E4+F4+G4+H4</f>
        <v>4915.0277000000006</v>
      </c>
      <c r="K4" s="54">
        <f>((J4-J3)/J3)*100</f>
        <v>3.058168877579162</v>
      </c>
    </row>
    <row r="5" spans="3:13" x14ac:dyDescent="0.25">
      <c r="C5" s="54">
        <v>2015</v>
      </c>
      <c r="D5" s="57">
        <v>4087.77</v>
      </c>
      <c r="E5" s="57">
        <v>39.869999999999997</v>
      </c>
      <c r="F5" s="57">
        <v>128.79</v>
      </c>
      <c r="G5" s="57">
        <v>-368.7</v>
      </c>
      <c r="H5" s="57">
        <v>1062.1300000000001</v>
      </c>
      <c r="I5" s="57">
        <f>D5+E5+F5+H5</f>
        <v>5318.56</v>
      </c>
      <c r="J5" s="57">
        <f>D5+E5+F5+G5+H5</f>
        <v>4949.8600000000006</v>
      </c>
      <c r="K5" s="54">
        <f>(J5-J3)/J3*100</f>
        <v>3.7885316089620398</v>
      </c>
    </row>
    <row r="6" spans="3:13" x14ac:dyDescent="0.25">
      <c r="C6" s="54">
        <v>2016</v>
      </c>
      <c r="D6" s="57">
        <v>4104.9790000000003</v>
      </c>
      <c r="E6" s="57">
        <v>41.28</v>
      </c>
      <c r="F6" s="57">
        <v>127.824</v>
      </c>
      <c r="G6" s="57">
        <v>-363.3</v>
      </c>
      <c r="H6" s="57">
        <v>1096.78</v>
      </c>
      <c r="I6" s="57">
        <f>D6+E6+F6+H6</f>
        <v>5370.8629999999994</v>
      </c>
      <c r="J6" s="57">
        <f>D6+E6+F6+G6+H6</f>
        <v>5007.5629999999992</v>
      </c>
      <c r="K6" s="54">
        <f>((J6-J3)/J3)*100</f>
        <v>4.9984465640176969</v>
      </c>
    </row>
    <row r="7" spans="3:13" x14ac:dyDescent="0.25">
      <c r="C7" t="s">
        <v>557</v>
      </c>
      <c r="G7" s="36"/>
    </row>
    <row r="14" spans="3:13" x14ac:dyDescent="0.25">
      <c r="M14" s="129"/>
    </row>
    <row r="15" spans="3:13" x14ac:dyDescent="0.25">
      <c r="M15" s="129"/>
    </row>
    <row r="16" spans="3:13" x14ac:dyDescent="0.25">
      <c r="M16" s="516"/>
    </row>
    <row r="17" spans="13:13" x14ac:dyDescent="0.25">
      <c r="M17" s="516"/>
    </row>
    <row r="18" spans="13:13" x14ac:dyDescent="0.25">
      <c r="M18" s="517"/>
    </row>
    <row r="19" spans="13:13" x14ac:dyDescent="0.25">
      <c r="M19" s="516"/>
    </row>
    <row r="20" spans="13:13" x14ac:dyDescent="0.25">
      <c r="M20" s="516"/>
    </row>
  </sheetData>
  <mergeCells count="1">
    <mergeCell ref="C1:K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2:H22"/>
  <sheetViews>
    <sheetView tabSelected="1" topLeftCell="A4" workbookViewId="0">
      <selection activeCell="J16" sqref="J16"/>
    </sheetView>
  </sheetViews>
  <sheetFormatPr defaultRowHeight="15" x14ac:dyDescent="0.25"/>
  <cols>
    <col min="4" max="4" width="11.140625" customWidth="1"/>
    <col min="5" max="5" width="14.85546875" customWidth="1"/>
  </cols>
  <sheetData>
    <row r="2" spans="3:8" x14ac:dyDescent="0.25">
      <c r="C2" s="531" t="s">
        <v>555</v>
      </c>
    </row>
    <row r="4" spans="3:8" ht="30" x14ac:dyDescent="0.25">
      <c r="C4" s="533" t="s">
        <v>28</v>
      </c>
      <c r="D4" s="534" t="s">
        <v>31</v>
      </c>
      <c r="E4" s="534" t="s">
        <v>556</v>
      </c>
    </row>
    <row r="5" spans="3:8" x14ac:dyDescent="0.25">
      <c r="C5" s="415">
        <v>2000</v>
      </c>
      <c r="D5" s="415">
        <v>134.9</v>
      </c>
      <c r="E5" s="536">
        <v>-396.1</v>
      </c>
    </row>
    <row r="6" spans="3:8" x14ac:dyDescent="0.25">
      <c r="C6" s="415">
        <v>2001</v>
      </c>
      <c r="D6" s="415">
        <v>134.69999999999999</v>
      </c>
      <c r="E6" s="536">
        <v>-397.5</v>
      </c>
    </row>
    <row r="7" spans="3:8" x14ac:dyDescent="0.25">
      <c r="C7" s="415">
        <v>2002</v>
      </c>
      <c r="D7" s="415">
        <v>132.9</v>
      </c>
      <c r="E7" s="536">
        <v>-351.9</v>
      </c>
    </row>
    <row r="8" spans="3:8" x14ac:dyDescent="0.25">
      <c r="C8" s="415">
        <v>2003</v>
      </c>
      <c r="D8" s="415">
        <v>130.80000000000001</v>
      </c>
      <c r="E8" s="536">
        <v>-403</v>
      </c>
    </row>
    <row r="9" spans="3:8" x14ac:dyDescent="0.25">
      <c r="C9" s="415">
        <v>2004</v>
      </c>
      <c r="D9" s="415">
        <v>127.5</v>
      </c>
      <c r="E9" s="536">
        <v>-360.9</v>
      </c>
    </row>
    <row r="10" spans="3:8" x14ac:dyDescent="0.25">
      <c r="C10" s="415">
        <v>2005</v>
      </c>
      <c r="D10" s="415">
        <v>122.1</v>
      </c>
      <c r="E10" s="536">
        <v>-362</v>
      </c>
    </row>
    <row r="11" spans="3:8" x14ac:dyDescent="0.25">
      <c r="C11" s="415">
        <v>2006</v>
      </c>
      <c r="D11" s="415">
        <v>127.1</v>
      </c>
      <c r="E11" s="536">
        <v>-361.4</v>
      </c>
    </row>
    <row r="12" spans="3:8" x14ac:dyDescent="0.25">
      <c r="C12" s="415">
        <v>2007</v>
      </c>
      <c r="D12" s="415">
        <v>123.1</v>
      </c>
      <c r="E12" s="537">
        <v>-352.06</v>
      </c>
    </row>
    <row r="13" spans="3:8" x14ac:dyDescent="0.25">
      <c r="C13" s="415">
        <v>2008</v>
      </c>
      <c r="D13" s="415">
        <v>116.7</v>
      </c>
      <c r="E13" s="537">
        <v>-371.55</v>
      </c>
    </row>
    <row r="14" spans="3:8" x14ac:dyDescent="0.25">
      <c r="C14" s="415">
        <v>2009</v>
      </c>
      <c r="D14" s="415">
        <v>113.8</v>
      </c>
      <c r="E14" s="537">
        <v>-362.26</v>
      </c>
    </row>
    <row r="15" spans="3:8" x14ac:dyDescent="0.25">
      <c r="C15" s="415">
        <v>2010</v>
      </c>
      <c r="D15" s="415">
        <v>127.6</v>
      </c>
      <c r="E15" s="537">
        <v>-358.12</v>
      </c>
    </row>
    <row r="16" spans="3:8" x14ac:dyDescent="0.25">
      <c r="C16" s="415">
        <v>2011</v>
      </c>
      <c r="D16" s="415">
        <v>161.6</v>
      </c>
      <c r="E16" s="537">
        <v>-364.68</v>
      </c>
      <c r="H16" t="s">
        <v>583</v>
      </c>
    </row>
    <row r="17" spans="3:8" x14ac:dyDescent="0.25">
      <c r="C17" s="415">
        <v>2012</v>
      </c>
      <c r="D17" s="415">
        <v>141.1</v>
      </c>
      <c r="E17" s="537">
        <v>-370.17</v>
      </c>
      <c r="G17" s="34">
        <f>E18-E21</f>
        <v>-4.3600000000000136</v>
      </c>
      <c r="H17">
        <f>(G17/E18)*100</f>
        <v>1.1862008923713172</v>
      </c>
    </row>
    <row r="18" spans="3:8" x14ac:dyDescent="0.25">
      <c r="C18" s="760">
        <v>2013</v>
      </c>
      <c r="D18" s="760">
        <v>141.6</v>
      </c>
      <c r="E18" s="761">
        <v>-367.56</v>
      </c>
    </row>
    <row r="19" spans="3:8" x14ac:dyDescent="0.25">
      <c r="C19" s="760">
        <v>2014</v>
      </c>
      <c r="D19" s="762">
        <v>130.34</v>
      </c>
      <c r="E19" s="761">
        <v>-365.1</v>
      </c>
    </row>
    <row r="20" spans="3:8" x14ac:dyDescent="0.25">
      <c r="C20" s="760">
        <v>2015</v>
      </c>
      <c r="D20" s="762">
        <v>128.79</v>
      </c>
      <c r="E20" s="761">
        <v>-367.9</v>
      </c>
    </row>
    <row r="21" spans="3:8" x14ac:dyDescent="0.25">
      <c r="C21" s="760">
        <v>2016</v>
      </c>
      <c r="D21" s="762">
        <v>127.824</v>
      </c>
      <c r="E21" s="761">
        <v>-363.2</v>
      </c>
    </row>
    <row r="22" spans="3:8" ht="15.75" x14ac:dyDescent="0.25">
      <c r="C22" s="476"/>
      <c r="D22" s="476"/>
      <c r="E22" s="535"/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D5:M19"/>
  <sheetViews>
    <sheetView topLeftCell="A4" workbookViewId="0">
      <selection activeCell="I16" sqref="I16"/>
    </sheetView>
  </sheetViews>
  <sheetFormatPr defaultRowHeight="15" x14ac:dyDescent="0.25"/>
  <cols>
    <col min="3" max="3" width="3.5703125" customWidth="1"/>
    <col min="4" max="4" width="23" customWidth="1"/>
    <col min="5" max="5" width="14.140625" customWidth="1"/>
    <col min="6" max="6" width="13.5703125" customWidth="1"/>
    <col min="7" max="7" width="13" customWidth="1"/>
    <col min="8" max="8" width="16.7109375" customWidth="1"/>
  </cols>
  <sheetData>
    <row r="5" spans="4:13" x14ac:dyDescent="0.25">
      <c r="D5" s="694" t="s">
        <v>469</v>
      </c>
      <c r="E5" s="695"/>
      <c r="F5" s="695"/>
      <c r="G5" s="696"/>
    </row>
    <row r="6" spans="4:13" x14ac:dyDescent="0.25">
      <c r="D6" s="697" t="s">
        <v>471</v>
      </c>
      <c r="E6" s="698"/>
      <c r="F6" s="698"/>
      <c r="G6" s="699"/>
      <c r="H6" t="s">
        <v>480</v>
      </c>
    </row>
    <row r="7" spans="4:13" x14ac:dyDescent="0.25">
      <c r="D7" s="423"/>
      <c r="H7" s="525" t="s">
        <v>553</v>
      </c>
    </row>
    <row r="8" spans="4:13" ht="60" x14ac:dyDescent="0.25">
      <c r="D8" s="425" t="s">
        <v>470</v>
      </c>
      <c r="E8" s="426" t="s">
        <v>472</v>
      </c>
      <c r="F8" s="425" t="s">
        <v>479</v>
      </c>
    </row>
    <row r="9" spans="4:13" x14ac:dyDescent="0.25">
      <c r="D9" s="427" t="s">
        <v>473</v>
      </c>
      <c r="E9" s="427" t="s">
        <v>476</v>
      </c>
      <c r="F9" s="420">
        <v>1.6</v>
      </c>
    </row>
    <row r="10" spans="4:13" x14ac:dyDescent="0.25">
      <c r="D10" s="427" t="s">
        <v>474</v>
      </c>
      <c r="E10" s="427" t="s">
        <v>477</v>
      </c>
      <c r="F10" s="420">
        <v>4.0999999999999996</v>
      </c>
    </row>
    <row r="11" spans="4:13" x14ac:dyDescent="0.25">
      <c r="D11" s="512" t="s">
        <v>475</v>
      </c>
      <c r="E11" s="512" t="s">
        <v>478</v>
      </c>
      <c r="F11" s="513">
        <v>5.16</v>
      </c>
    </row>
    <row r="13" spans="4:13" ht="45" x14ac:dyDescent="0.25">
      <c r="D13" s="520" t="s">
        <v>549</v>
      </c>
      <c r="E13" s="518" t="s">
        <v>544</v>
      </c>
      <c r="F13" s="518" t="s">
        <v>481</v>
      </c>
      <c r="G13" s="524" t="s">
        <v>545</v>
      </c>
      <c r="H13" s="524" t="s">
        <v>547</v>
      </c>
      <c r="I13" s="524" t="s">
        <v>548</v>
      </c>
      <c r="L13" s="514" t="s">
        <v>546</v>
      </c>
      <c r="M13" s="514" t="s">
        <v>85</v>
      </c>
    </row>
    <row r="14" spans="4:13" x14ac:dyDescent="0.25">
      <c r="D14" s="519">
        <v>4000</v>
      </c>
      <c r="E14" s="519">
        <f>D14*F11</f>
        <v>20640</v>
      </c>
      <c r="F14" s="519">
        <f>44/12</f>
        <v>3.6666666666666665</v>
      </c>
      <c r="G14" s="519">
        <f>E14*F14</f>
        <v>75680</v>
      </c>
      <c r="H14" s="424">
        <f>G14*1000</f>
        <v>75680000</v>
      </c>
      <c r="I14" s="424">
        <f>H14/'CO2 seq.RRA,RoM'!M14</f>
        <v>75.680000000000007</v>
      </c>
      <c r="L14" s="515">
        <v>1</v>
      </c>
      <c r="M14" s="515">
        <v>1000000</v>
      </c>
    </row>
    <row r="15" spans="4:13" x14ac:dyDescent="0.25">
      <c r="D15" s="532" t="s">
        <v>550</v>
      </c>
      <c r="E15" s="522"/>
      <c r="F15" s="522"/>
      <c r="G15" s="522"/>
      <c r="H15" s="523"/>
      <c r="I15" s="523"/>
    </row>
    <row r="16" spans="4:13" x14ac:dyDescent="0.25">
      <c r="D16" s="521">
        <v>47066</v>
      </c>
      <c r="E16" s="521">
        <f>D16*F11</f>
        <v>242860.56</v>
      </c>
      <c r="F16" s="521"/>
      <c r="G16" s="521">
        <f>E16*F14</f>
        <v>890488.72</v>
      </c>
      <c r="H16" s="523">
        <f>G16*1000</f>
        <v>890488720</v>
      </c>
      <c r="I16" s="523">
        <f>H16/'CO2 seq.RRA,RoM'!M14</f>
        <v>890.48871999999994</v>
      </c>
    </row>
    <row r="18" spans="4:7" x14ac:dyDescent="0.25">
      <c r="D18" s="433" t="s">
        <v>484</v>
      </c>
      <c r="E18" s="428"/>
      <c r="F18" s="428"/>
      <c r="G18" s="429"/>
    </row>
    <row r="19" spans="4:7" x14ac:dyDescent="0.25">
      <c r="D19" s="430" t="s">
        <v>482</v>
      </c>
      <c r="E19" s="431" t="s">
        <v>483</v>
      </c>
      <c r="F19" s="431"/>
      <c r="G19" s="432"/>
    </row>
  </sheetData>
  <mergeCells count="2">
    <mergeCell ref="D5:G5"/>
    <mergeCell ref="D6:G6"/>
  </mergeCells>
  <hyperlinks>
    <hyperlink ref="H7" r:id="rId1" xr:uid="{00000000-0004-0000-0800-000000000000}"/>
  </hyperlinks>
  <pageMargins left="0.7" right="0.7" top="0.75" bottom="0.75" header="0.3" footer="0.3"/>
  <pageSetup orientation="portrait" horizontalDpi="0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FE7AF24C04954491C86467E44D5D3F" ma:contentTypeVersion="1" ma:contentTypeDescription="Create a new document." ma:contentTypeScope="" ma:versionID="a2d20bfa859f81238ec0f30d82f64af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2F2CCAE-865D-4706-BFB7-65E83FD75B9B}"/>
</file>

<file path=customXml/itemProps2.xml><?xml version="1.0" encoding="utf-8"?>
<ds:datastoreItem xmlns:ds="http://schemas.openxmlformats.org/officeDocument/2006/customXml" ds:itemID="{3C5B8283-79BD-45A1-ABA8-3386CA04770B}"/>
</file>

<file path=customXml/itemProps3.xml><?xml version="1.0" encoding="utf-8"?>
<ds:datastoreItem xmlns:ds="http://schemas.openxmlformats.org/officeDocument/2006/customXml" ds:itemID="{82938347-12F8-4397-A565-8B81C6E39E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Overview Agriculture</vt:lpstr>
      <vt:lpstr>Share of Agri</vt:lpstr>
      <vt:lpstr>Agri in Maur</vt:lpstr>
      <vt:lpstr>Area Harvested-Food Crop Prod</vt:lpstr>
      <vt:lpstr>2013-2014 Emissions</vt:lpstr>
      <vt:lpstr>2013-2016 Emissions</vt:lpstr>
      <vt:lpstr>Sectorwise enissions</vt:lpstr>
      <vt:lpstr>Emission from AFOLU</vt:lpstr>
      <vt:lpstr>CO2 seq.RRA,RoM</vt:lpstr>
      <vt:lpstr>CH4 emission by Ent. Ferm</vt:lpstr>
      <vt:lpstr>N20 MMS</vt:lpstr>
      <vt:lpstr>Urea Application</vt:lpstr>
      <vt:lpstr>Total emissions fromAFOLU</vt:lpstr>
      <vt:lpstr>N2O emission factor</vt:lpstr>
      <vt:lpstr>Manure mgt sys</vt:lpstr>
      <vt:lpstr>Import -Fert Dig Agri Yr16</vt:lpstr>
      <vt:lpstr>Imp Fert Dig Env_Yr 16</vt:lpstr>
      <vt:lpstr>Forest details</vt:lpstr>
      <vt:lpstr>forest estimation</vt:lpstr>
      <vt:lpstr>Annual CO2 sequestration</vt:lpstr>
      <vt:lpstr>Protected Area</vt:lpstr>
      <vt:lpstr>Conservation Management Area</vt:lpstr>
      <vt:lpstr>Change in Forest Cover</vt:lpstr>
      <vt:lpstr>Forest Types</vt:lpstr>
      <vt:lpstr>Forest Fire and aff</vt:lpstr>
      <vt:lpstr>Impo of forest products</vt:lpstr>
      <vt:lpstr>Domestic Export of wood</vt:lpstr>
      <vt:lpstr>Production of Agro Industrial p</vt:lpstr>
      <vt:lpstr>General Methodolgoy </vt:lpstr>
      <vt:lpstr>Livestock Activity Data</vt:lpstr>
      <vt:lpstr>N Synthetic Fertilizer</vt:lpstr>
      <vt:lpstr>EF N2O Dir,Ind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2020-03-30T15:41:31Z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6175487-42af-4492-84fe-2b4054e011bd_Enabled">
    <vt:lpwstr>true</vt:lpwstr>
  </property>
  <property fmtid="{D5CDD505-2E9C-101B-9397-08002B2CF9AE}" pid="3" name="MSIP_Label_a6175487-42af-4492-84fe-2b4054e011bd_SetDate">
    <vt:lpwstr>2020-03-29T18:42:38Z</vt:lpwstr>
  </property>
  <property fmtid="{D5CDD505-2E9C-101B-9397-08002B2CF9AE}" pid="4" name="MSIP_Label_a6175487-42af-4492-84fe-2b4054e011bd_Method">
    <vt:lpwstr>Privileged</vt:lpwstr>
  </property>
  <property fmtid="{D5CDD505-2E9C-101B-9397-08002B2CF9AE}" pid="5" name="MSIP_Label_a6175487-42af-4492-84fe-2b4054e011bd_Name">
    <vt:lpwstr>Public</vt:lpwstr>
  </property>
  <property fmtid="{D5CDD505-2E9C-101B-9397-08002B2CF9AE}" pid="6" name="MSIP_Label_a6175487-42af-4492-84fe-2b4054e011bd_SiteId">
    <vt:lpwstr>76e3e3ff-fce0-45ec-a946-bc44d69a9b7e</vt:lpwstr>
  </property>
  <property fmtid="{D5CDD505-2E9C-101B-9397-08002B2CF9AE}" pid="7" name="MSIP_Label_a6175487-42af-4492-84fe-2b4054e011bd_ActionId">
    <vt:lpwstr>5e38259e-aeca-4623-a26d-0000234c8f5d</vt:lpwstr>
  </property>
  <property fmtid="{D5CDD505-2E9C-101B-9397-08002B2CF9AE}" pid="8" name="MSIP_Label_a6175487-42af-4492-84fe-2b4054e011bd_ContentBits">
    <vt:lpwstr>0</vt:lpwstr>
  </property>
  <property fmtid="{D5CDD505-2E9C-101B-9397-08002B2CF9AE}" pid="9" name="ContentTypeId">
    <vt:lpwstr>0x01010081FE7AF24C04954491C86467E44D5D3F</vt:lpwstr>
  </property>
</Properties>
</file>