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12045" windowHeight="6015" activeTab="1"/>
  </bookViews>
  <sheets>
    <sheet name="Title page" sheetId="1" r:id="rId1"/>
    <sheet name="Comments" sheetId="2" r:id="rId2"/>
    <sheet name="EFgrid" sheetId="3" r:id="rId3"/>
    <sheet name="Simple OM" sheetId="4" r:id="rId4"/>
    <sheet name="BM" sheetId="5" r:id="rId5"/>
    <sheet name="EE&amp;RE - grid" sheetId="6" r:id="rId6"/>
    <sheet name="Road Fuel" sheetId="7" r:id="rId7"/>
    <sheet name="Road Transport" sheetId="8" r:id="rId8"/>
  </sheets>
  <definedNames/>
  <calcPr fullCalcOnLoad="1"/>
</workbook>
</file>

<file path=xl/comments6.xml><?xml version="1.0" encoding="utf-8"?>
<comments xmlns="http://schemas.openxmlformats.org/spreadsheetml/2006/main">
  <authors>
    <author>Sanju Deenapanray</author>
  </authors>
  <commentList>
    <comment ref="F22" authorId="0">
      <text>
        <r>
          <rPr>
            <b/>
            <sz val="8"/>
            <rFont val="Tahoma"/>
            <family val="2"/>
          </rPr>
          <t>Sanju Deenapanray:</t>
        </r>
        <r>
          <rPr>
            <sz val="8"/>
            <rFont val="Tahoma"/>
            <family val="2"/>
          </rPr>
          <t xml:space="preserve">
Uses the EFgrid for 2008 - i.e. G24 of EFgrid.
</t>
        </r>
      </text>
    </comment>
    <comment ref="L22" authorId="0">
      <text>
        <r>
          <rPr>
            <b/>
            <sz val="8"/>
            <rFont val="Tahoma"/>
            <family val="2"/>
          </rPr>
          <t>Sanju Deenapanray:</t>
        </r>
        <r>
          <rPr>
            <sz val="8"/>
            <rFont val="Tahoma"/>
            <family val="2"/>
          </rPr>
          <t xml:space="preserve">
Uses EFgrid for 2008 - i.e. G24 of EFgrid.</t>
        </r>
      </text>
    </comment>
    <comment ref="F32" authorId="0">
      <text>
        <r>
          <rPr>
            <b/>
            <sz val="8"/>
            <rFont val="Tahoma"/>
            <family val="2"/>
          </rPr>
          <t>Sanju Deenapanray:</t>
        </r>
        <r>
          <rPr>
            <sz val="8"/>
            <rFont val="Tahoma"/>
            <family val="2"/>
          </rPr>
          <t xml:space="preserve">
Uses the EFgrid for 2008 - i.e. O24 of EFgrid.
</t>
        </r>
      </text>
    </comment>
    <comment ref="L32" authorId="0">
      <text>
        <r>
          <rPr>
            <b/>
            <sz val="8"/>
            <rFont val="Tahoma"/>
            <family val="2"/>
          </rPr>
          <t>Sanju Deenapanray:</t>
        </r>
        <r>
          <rPr>
            <sz val="8"/>
            <rFont val="Tahoma"/>
            <family val="2"/>
          </rPr>
          <t xml:space="preserve">
Uses EFgrid for 2008 - i.e. O24 of EFgrid.</t>
        </r>
      </text>
    </comment>
    <comment ref="F25" authorId="0">
      <text>
        <r>
          <rPr>
            <b/>
            <sz val="8"/>
            <rFont val="Tahoma"/>
            <family val="2"/>
          </rPr>
          <t>Sanju Deenapanray:</t>
        </r>
        <r>
          <rPr>
            <sz val="8"/>
            <rFont val="Tahoma"/>
            <family val="2"/>
          </rPr>
          <t xml:space="preserve">
use EFgrid for 2007 - i.e. G23 of EFgrid </t>
        </r>
      </text>
    </comment>
    <comment ref="F26" authorId="0">
      <text>
        <r>
          <rPr>
            <b/>
            <sz val="8"/>
            <rFont val="Tahoma"/>
            <family val="2"/>
          </rPr>
          <t>Sanju Deenapanray:</t>
        </r>
        <r>
          <rPr>
            <sz val="8"/>
            <rFont val="Tahoma"/>
            <family val="2"/>
          </rPr>
          <t xml:space="preserve">
use EFgrid for 2006 - i.e. G22 of EFgrid</t>
        </r>
      </text>
    </comment>
    <comment ref="F35" authorId="0">
      <text>
        <r>
          <rPr>
            <b/>
            <sz val="8"/>
            <rFont val="Tahoma"/>
            <family val="2"/>
          </rPr>
          <t>Sanju Deenapanray:</t>
        </r>
        <r>
          <rPr>
            <sz val="8"/>
            <rFont val="Tahoma"/>
            <family val="2"/>
          </rPr>
          <t xml:space="preserve">
uses EFgrid for 2007 - i.e. O23 of EFgrid</t>
        </r>
      </text>
    </comment>
    <comment ref="F36" authorId="0">
      <text>
        <r>
          <rPr>
            <b/>
            <sz val="8"/>
            <rFont val="Tahoma"/>
            <family val="2"/>
          </rPr>
          <t>Sanju Deenapanray:</t>
        </r>
        <r>
          <rPr>
            <sz val="8"/>
            <rFont val="Tahoma"/>
            <family val="2"/>
          </rPr>
          <t xml:space="preserve">
uses EFgrid for 2006 - i.e. O22 of EFgrid</t>
        </r>
      </text>
    </comment>
    <comment ref="F23" authorId="0">
      <text>
        <r>
          <rPr>
            <b/>
            <sz val="8"/>
            <rFont val="Tahoma"/>
            <family val="2"/>
          </rPr>
          <t>Sanju Deenapanray:</t>
        </r>
        <r>
          <rPr>
            <sz val="8"/>
            <rFont val="Tahoma"/>
            <family val="2"/>
          </rPr>
          <t xml:space="preserve">
Uses the EFgrid for 2008 - i.e. G24 of EFgrid.
</t>
        </r>
      </text>
    </comment>
    <comment ref="L23" authorId="0">
      <text>
        <r>
          <rPr>
            <b/>
            <sz val="8"/>
            <rFont val="Tahoma"/>
            <family val="2"/>
          </rPr>
          <t>Sanju Deenapanray:</t>
        </r>
        <r>
          <rPr>
            <sz val="8"/>
            <rFont val="Tahoma"/>
            <family val="2"/>
          </rPr>
          <t xml:space="preserve">
Uses EFgrid for 2008 - i.e. G24 of EFgrid.</t>
        </r>
      </text>
    </comment>
    <comment ref="F33" authorId="0">
      <text>
        <r>
          <rPr>
            <b/>
            <sz val="8"/>
            <rFont val="Tahoma"/>
            <family val="2"/>
          </rPr>
          <t>Sanju Deenapanray:</t>
        </r>
        <r>
          <rPr>
            <sz val="8"/>
            <rFont val="Tahoma"/>
            <family val="2"/>
          </rPr>
          <t xml:space="preserve">
Uses the EFgrid for 2008 - i.e. O24 of EFgrid.
</t>
        </r>
      </text>
    </comment>
    <comment ref="L33" authorId="0">
      <text>
        <r>
          <rPr>
            <b/>
            <sz val="8"/>
            <rFont val="Tahoma"/>
            <family val="2"/>
          </rPr>
          <t>Sanju Deenapanray:</t>
        </r>
        <r>
          <rPr>
            <sz val="8"/>
            <rFont val="Tahoma"/>
            <family val="2"/>
          </rPr>
          <t xml:space="preserve">
Uses EFgrid for 2008 - i.e. O24 of EFgrid.</t>
        </r>
      </text>
    </comment>
  </commentList>
</comments>
</file>

<file path=xl/sharedStrings.xml><?xml version="1.0" encoding="utf-8"?>
<sst xmlns="http://schemas.openxmlformats.org/spreadsheetml/2006/main" count="258" uniqueCount="105">
  <si>
    <t>LPG</t>
  </si>
  <si>
    <t>Values specific to type of fuel used in Mauritius</t>
  </si>
  <si>
    <t xml:space="preserve">IPCC 2006 National Greenhouse Gas Inventory </t>
  </si>
  <si>
    <t>tCO2/MWh</t>
  </si>
  <si>
    <t>Grid Emission Factor, Simple Operating Margin</t>
  </si>
  <si>
    <t>tCO2/TJ</t>
  </si>
  <si>
    <t>GJ/t</t>
  </si>
  <si>
    <t>(not used)</t>
  </si>
  <si>
    <t>Diesel Oil</t>
  </si>
  <si>
    <t>Kerosene</t>
  </si>
  <si>
    <t>HFO</t>
  </si>
  <si>
    <t>Coal</t>
  </si>
  <si>
    <t>[NCV.EF - units]</t>
  </si>
  <si>
    <t>NCV.EF</t>
  </si>
  <si>
    <t>[EFi - units]</t>
  </si>
  <si>
    <t>EFi</t>
  </si>
  <si>
    <t>[NCV - units]</t>
  </si>
  <si>
    <t>NCVi</t>
  </si>
  <si>
    <t>Fuel Source</t>
  </si>
  <si>
    <t>Net Calorific Value, NCVi, and Emission Factor, EFi, of various fuel sources</t>
  </si>
  <si>
    <t>TABLE 3</t>
  </si>
  <si>
    <t>(used only in start/stop)</t>
  </si>
  <si>
    <t>Electricity Delivered to Grid, EGi (MWh)</t>
  </si>
  <si>
    <t>TABLE 2</t>
  </si>
  <si>
    <t>Fuel Consumption, FCi (metric tonnes)</t>
  </si>
  <si>
    <t>TABLE 1</t>
  </si>
  <si>
    <t>Grid Emission Factor, Build Margin</t>
  </si>
  <si>
    <t>(data for Fort Georges are not used)</t>
  </si>
  <si>
    <t>fuel oil</t>
  </si>
  <si>
    <t>Fort George G4</t>
  </si>
  <si>
    <t>coal/bagasse</t>
  </si>
  <si>
    <t>CTBV</t>
  </si>
  <si>
    <t>Fort George G5</t>
  </si>
  <si>
    <t>coal</t>
  </si>
  <si>
    <t>CTDS</t>
  </si>
  <si>
    <t>St Louis</t>
  </si>
  <si>
    <t>CTSav</t>
  </si>
  <si>
    <t>CO2 emission 2008 (t)</t>
  </si>
  <si>
    <t>Fuel consumption, 2008 (tonne)</t>
  </si>
  <si>
    <t>CO2 emission 2007 (t)</t>
  </si>
  <si>
    <t>CO2 emission 2006 (t)</t>
  </si>
  <si>
    <t>Fuel consumption, 2007 (tonne)</t>
  </si>
  <si>
    <t>Fuel consumption, 2006 (tonne)</t>
  </si>
  <si>
    <t>Year</t>
  </si>
  <si>
    <t>Installed Capacity (MW)</t>
  </si>
  <si>
    <t>Fuel type</t>
  </si>
  <si>
    <t>Power plant</t>
  </si>
  <si>
    <t>Details of five most recently commissioned power plants</t>
  </si>
  <si>
    <t>YEAR</t>
  </si>
  <si>
    <t>OM</t>
  </si>
  <si>
    <t>BM</t>
  </si>
  <si>
    <t>Wom</t>
  </si>
  <si>
    <t>Wbm</t>
  </si>
  <si>
    <t>EFgrid</t>
  </si>
  <si>
    <t>3-yr ave 2008</t>
  </si>
  <si>
    <t>3-yr ave 2007</t>
  </si>
  <si>
    <t>UNITS</t>
  </si>
  <si>
    <t>3-yr ave 2006</t>
  </si>
  <si>
    <r>
      <t xml:space="preserve">TABLE1: </t>
    </r>
    <r>
      <rPr>
        <sz val="12"/>
        <rFont val="Arial"/>
        <family val="2"/>
      </rPr>
      <t>Grid emission factor for wind and solar power projects.</t>
    </r>
  </si>
  <si>
    <r>
      <t xml:space="preserve">TABLE2: </t>
    </r>
    <r>
      <rPr>
        <sz val="12"/>
        <rFont val="Arial"/>
        <family val="2"/>
      </rPr>
      <t>Grid emission factor for all other projects (1st CP).</t>
    </r>
  </si>
  <si>
    <r>
      <t xml:space="preserve">TABLE3: </t>
    </r>
    <r>
      <rPr>
        <sz val="12"/>
        <rFont val="Arial"/>
        <family val="2"/>
      </rPr>
      <t>Grid emission factor for all other projects (2nd&amp;3rd CP).</t>
    </r>
  </si>
  <si>
    <t>Baseline electricity used</t>
  </si>
  <si>
    <t>Units</t>
  </si>
  <si>
    <t>Baseline emissions</t>
  </si>
  <si>
    <r>
      <rPr>
        <b/>
        <sz val="12"/>
        <rFont val="Arial"/>
        <family val="2"/>
      </rPr>
      <t>TABLE 1.</t>
    </r>
    <r>
      <rPr>
        <sz val="12"/>
        <rFont val="Arial"/>
        <family val="2"/>
      </rPr>
      <t xml:space="preserve"> Calculating the baseline emissions </t>
    </r>
    <r>
      <rPr>
        <i/>
        <sz val="12"/>
        <rFont val="Arial"/>
        <family val="2"/>
      </rPr>
      <t xml:space="preserve">ex-ante </t>
    </r>
    <r>
      <rPr>
        <sz val="12"/>
        <rFont val="Arial"/>
        <family val="2"/>
      </rPr>
      <t>&amp; emission reductions for PV and wind projects.</t>
    </r>
  </si>
  <si>
    <t>Electricity from PV and/or wind</t>
  </si>
  <si>
    <t>Emission reductions</t>
  </si>
  <si>
    <t>MWh/yr</t>
  </si>
  <si>
    <t>tCO2/yr</t>
  </si>
  <si>
    <r>
      <rPr>
        <b/>
        <sz val="12"/>
        <rFont val="Arial"/>
        <family val="2"/>
      </rPr>
      <t>TABLE 2.</t>
    </r>
    <r>
      <rPr>
        <sz val="12"/>
        <rFont val="Arial"/>
        <family val="2"/>
      </rPr>
      <t xml:space="preserve"> Calculating the baseline emissions </t>
    </r>
    <r>
      <rPr>
        <i/>
        <sz val="12"/>
        <rFont val="Arial"/>
        <family val="2"/>
      </rPr>
      <t xml:space="preserve">ex-ante </t>
    </r>
    <r>
      <rPr>
        <sz val="12"/>
        <rFont val="Arial"/>
        <family val="2"/>
      </rPr>
      <t>&amp; emission reductions for other projects (CP1).</t>
    </r>
  </si>
  <si>
    <t>Electricity used with project</t>
  </si>
  <si>
    <r>
      <rPr>
        <b/>
        <sz val="12"/>
        <rFont val="Arial"/>
        <family val="2"/>
      </rPr>
      <t>TABLE 1.</t>
    </r>
    <r>
      <rPr>
        <sz val="12"/>
        <rFont val="Arial"/>
        <family val="2"/>
      </rPr>
      <t xml:space="preserve"> Carbon emission factors.</t>
    </r>
  </si>
  <si>
    <t>Fossil fuel</t>
  </si>
  <si>
    <t>CO2 emission factor (kgCO2/l(fuel))</t>
  </si>
  <si>
    <t>CO2 emission factor (kgCO2/kg(fuel))</t>
  </si>
  <si>
    <t>Gas/diesel oil</t>
  </si>
  <si>
    <t>Motor gasoline</t>
  </si>
  <si>
    <r>
      <t>CO2 emission factor (Kg/TJ)</t>
    </r>
    <r>
      <rPr>
        <vertAlign val="superscript"/>
        <sz val="11"/>
        <rFont val="Arial"/>
        <family val="2"/>
      </rPr>
      <t>a</t>
    </r>
  </si>
  <si>
    <r>
      <t>Net calorific value (TJ/Gg)</t>
    </r>
    <r>
      <rPr>
        <b/>
        <vertAlign val="superscript"/>
        <sz val="11"/>
        <rFont val="Arial"/>
        <family val="2"/>
      </rPr>
      <t>b</t>
    </r>
  </si>
  <si>
    <r>
      <t>density of fuel (kg/l)</t>
    </r>
    <r>
      <rPr>
        <b/>
        <vertAlign val="superscript"/>
        <sz val="11"/>
        <rFont val="Arial"/>
        <family val="2"/>
      </rPr>
      <t>c</t>
    </r>
  </si>
  <si>
    <r>
      <rPr>
        <b/>
        <vertAlign val="superscript"/>
        <sz val="11"/>
        <rFont val="Arial"/>
        <family val="2"/>
      </rPr>
      <t>a</t>
    </r>
    <r>
      <rPr>
        <sz val="10"/>
        <rFont val="Arial"/>
        <family val="0"/>
      </rPr>
      <t xml:space="preserve"> Table 3.2.1 - Road transport default CO2 emission factors and uncertainty ranges, 2006 IPCC Guidelines for National GHG Inventories, pg. 3.16</t>
    </r>
  </si>
  <si>
    <r>
      <rPr>
        <b/>
        <vertAlign val="superscript"/>
        <sz val="11"/>
        <rFont val="Arial"/>
        <family val="2"/>
      </rPr>
      <t>b</t>
    </r>
    <r>
      <rPr>
        <sz val="10"/>
        <rFont val="Arial"/>
        <family val="2"/>
      </rPr>
      <t xml:space="preserve"> Default NCVs and lower and upper limits of the 95% confience intervals, 2006 IPCC Guidelines for National GHG Inventories, pg. 1.12</t>
    </r>
  </si>
  <si>
    <r>
      <rPr>
        <b/>
        <vertAlign val="superscript"/>
        <sz val="11"/>
        <color indexed="8"/>
        <rFont val="Arial"/>
        <family val="2"/>
      </rPr>
      <t xml:space="preserve">c </t>
    </r>
    <r>
      <rPr>
        <sz val="10"/>
        <color indexed="8"/>
        <rFont val="Arial"/>
        <family val="2"/>
      </rPr>
      <t xml:space="preserve">Values taken from: </t>
    </r>
    <r>
      <rPr>
        <u val="single"/>
        <sz val="10"/>
        <color indexed="8"/>
        <rFont val="Arial"/>
        <family val="2"/>
      </rPr>
      <t>Diesel oil and gasoline</t>
    </r>
    <r>
      <rPr>
        <sz val="10"/>
        <color indexed="8"/>
        <rFont val="Arial"/>
        <family val="2"/>
      </rPr>
      <t xml:space="preserve"> - http://en/wikepedia.org/wiki/Diesel_fuel; </t>
    </r>
    <r>
      <rPr>
        <u val="single"/>
        <sz val="10"/>
        <color indexed="8"/>
        <rFont val="Arial"/>
        <family val="2"/>
      </rPr>
      <t xml:space="preserve">Kerosene (MSDS) </t>
    </r>
    <r>
      <rPr>
        <sz val="10"/>
        <color indexed="8"/>
        <rFont val="Arial"/>
        <family val="2"/>
      </rPr>
      <t>- http://www.veegee.com/msds/m1002.pdf</t>
    </r>
  </si>
  <si>
    <r>
      <t xml:space="preserve">For </t>
    </r>
    <r>
      <rPr>
        <u val="single"/>
        <sz val="10"/>
        <rFont val="Arial"/>
        <family val="2"/>
      </rPr>
      <t>autogas MSDS, BP)</t>
    </r>
    <r>
      <rPr>
        <sz val="10"/>
        <rFont val="Arial"/>
        <family val="2"/>
      </rPr>
      <t xml:space="preserve"> - http://www.bp.com/liveassets/bp_internet/lpg/bp_lpg_uk_new/STAGING/local_assets/downloads_pdfs/m/lpg_old_Materials_Safety_Data_Sheet_BP_Auto_gas.pdf</t>
    </r>
  </si>
  <si>
    <t xml:space="preserve">Fossil Fuel </t>
  </si>
  <si>
    <r>
      <rPr>
        <b/>
        <sz val="12"/>
        <rFont val="Arial"/>
        <family val="2"/>
      </rPr>
      <t>TABLE 1.</t>
    </r>
    <r>
      <rPr>
        <sz val="12"/>
        <rFont val="Arial"/>
        <family val="2"/>
      </rPr>
      <t xml:space="preserve"> Baseline emission and emission reduction for road transport. Input data on weight basis.</t>
    </r>
  </si>
  <si>
    <t>Fuel consumed in baseline</t>
  </si>
  <si>
    <t>Fuel consumed with project</t>
  </si>
  <si>
    <t>Project emission reductions</t>
  </si>
  <si>
    <t>kg/yr</t>
  </si>
  <si>
    <r>
      <rPr>
        <b/>
        <sz val="12"/>
        <rFont val="Arial"/>
        <family val="2"/>
      </rPr>
      <t>TABLE 2.</t>
    </r>
    <r>
      <rPr>
        <sz val="12"/>
        <rFont val="Arial"/>
        <family val="2"/>
      </rPr>
      <t xml:space="preserve"> Baseline emission and emission reduction for road transport. Input data on volumetric basis.</t>
    </r>
  </si>
  <si>
    <t>l/yr</t>
  </si>
  <si>
    <t>3-yr ave 2009</t>
  </si>
  <si>
    <t>tCO2/t(coal)</t>
  </si>
  <si>
    <t>tCO2/t(HFO)</t>
  </si>
  <si>
    <t>tCO2/t(kerosene)</t>
  </si>
  <si>
    <t>Fuel consumption, 2009 (tonne)</t>
  </si>
  <si>
    <t>CO2 emission 2009 (tCO2)</t>
  </si>
  <si>
    <t>(data for Fort Georges not used)</t>
  </si>
  <si>
    <t>Net Electricity to grid, 2008 (MWh)</t>
  </si>
  <si>
    <t>Net Electricity to grid, 2009 (MWh)</t>
  </si>
  <si>
    <t>Net Electricity to grid, 2006 (MWh)</t>
  </si>
  <si>
    <t>Net Electricity to grid, 2007 (MWh)</t>
  </si>
  <si>
    <t>3-yr ave 2010</t>
  </si>
  <si>
    <t>Values used in Plaine des Roches Wind Project PDD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</si>
</sst>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
    <numFmt numFmtId="167" formatCode="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00000"/>
  </numFmts>
  <fonts count="85">
    <font>
      <sz val="10"/>
      <name val="Arial"/>
      <family val="0"/>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b/>
      <sz val="12"/>
      <color indexed="14"/>
      <name val="Arial"/>
      <family val="2"/>
    </font>
    <font>
      <sz val="10"/>
      <color indexed="16"/>
      <name val="Arial"/>
      <family val="2"/>
    </font>
    <font>
      <b/>
      <sz val="12"/>
      <color indexed="10"/>
      <name val="Arial"/>
      <family val="2"/>
    </font>
    <font>
      <b/>
      <sz val="10"/>
      <color indexed="10"/>
      <name val="Arial"/>
      <family val="2"/>
    </font>
    <font>
      <sz val="10"/>
      <color indexed="10"/>
      <name val="Arial"/>
      <family val="2"/>
    </font>
    <font>
      <i/>
      <sz val="12"/>
      <name val="Arial"/>
      <family val="2"/>
    </font>
    <font>
      <b/>
      <vertAlign val="superscript"/>
      <sz val="11"/>
      <name val="Arial"/>
      <family val="2"/>
    </font>
    <font>
      <vertAlign val="superscript"/>
      <sz val="11"/>
      <name val="Arial"/>
      <family val="2"/>
    </font>
    <font>
      <sz val="10"/>
      <color indexed="8"/>
      <name val="Arial"/>
      <family val="2"/>
    </font>
    <font>
      <b/>
      <vertAlign val="superscript"/>
      <sz val="11"/>
      <color indexed="8"/>
      <name val="Arial"/>
      <family val="2"/>
    </font>
    <font>
      <u val="single"/>
      <sz val="10"/>
      <color indexed="8"/>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rebuchet MS"/>
      <family val="0"/>
    </font>
    <font>
      <b/>
      <sz val="12"/>
      <color indexed="8"/>
      <name val="Trebuchet MS"/>
      <family val="0"/>
    </font>
    <font>
      <i/>
      <u val="single"/>
      <sz val="12"/>
      <color indexed="8"/>
      <name val="Trebuchet MS"/>
      <family val="0"/>
    </font>
    <font>
      <sz val="12"/>
      <color indexed="60"/>
      <name val="Trebuchet MS"/>
      <family val="0"/>
    </font>
    <font>
      <b/>
      <sz val="14"/>
      <color indexed="8"/>
      <name val="Trebuchet MS"/>
      <family val="0"/>
    </font>
    <font>
      <b/>
      <sz val="11"/>
      <color indexed="8"/>
      <name val="Trebuchet MS"/>
      <family val="0"/>
    </font>
    <font>
      <b/>
      <sz val="13"/>
      <color indexed="8"/>
      <name val="Trebuchet MS"/>
      <family val="0"/>
    </font>
    <font>
      <b/>
      <sz val="12"/>
      <color indexed="12"/>
      <name val="Trebuchet MS"/>
      <family val="0"/>
    </font>
    <font>
      <u val="single"/>
      <sz val="12"/>
      <color indexed="8"/>
      <name val="Trebuchet MS"/>
      <family val="0"/>
    </font>
    <font>
      <sz val="12"/>
      <color indexed="20"/>
      <name val="Trebuchet MS"/>
      <family val="0"/>
    </font>
    <font>
      <b/>
      <sz val="12"/>
      <color indexed="10"/>
      <name val="Trebuchet MS"/>
      <family val="0"/>
    </font>
    <font>
      <sz val="12"/>
      <color indexed="30"/>
      <name val="Trebuchet MS"/>
      <family val="0"/>
    </font>
    <font>
      <sz val="12"/>
      <color indexed="9"/>
      <name val="Trebuchet MS"/>
      <family val="0"/>
    </font>
    <font>
      <b/>
      <sz val="12"/>
      <color indexed="20"/>
      <name val="Trebuchet MS"/>
      <family val="0"/>
    </font>
    <font>
      <vertAlign val="subscript"/>
      <sz val="12"/>
      <color indexed="8"/>
      <name val="Trebuchet MS"/>
      <family val="0"/>
    </font>
    <font>
      <vertAlign val="superscript"/>
      <sz val="12"/>
      <color indexed="8"/>
      <name val="Trebuchet MS"/>
      <family val="0"/>
    </font>
    <font>
      <b/>
      <sz val="12"/>
      <color indexed="8"/>
      <name val="Calibri"/>
      <family val="0"/>
    </font>
    <font>
      <sz val="11"/>
      <color indexed="8"/>
      <name val="Trebuchet MS"/>
      <family val="0"/>
    </font>
    <font>
      <i/>
      <sz val="11"/>
      <color indexed="8"/>
      <name val="Trebuchet MS"/>
      <family val="0"/>
    </font>
    <font>
      <b/>
      <sz val="10.5"/>
      <color indexed="8"/>
      <name val="Trebuchet MS"/>
      <family val="0"/>
    </font>
    <font>
      <b/>
      <sz val="11"/>
      <color indexed="40"/>
      <name val="Trebuchet MS"/>
      <family val="0"/>
    </font>
    <font>
      <b/>
      <sz val="11"/>
      <color indexed="51"/>
      <name val="Trebuchet MS"/>
      <family val="0"/>
    </font>
    <font>
      <sz val="11"/>
      <color indexed="10"/>
      <name val="Trebuchet MS"/>
      <family val="0"/>
    </font>
    <font>
      <b/>
      <i/>
      <sz val="10.5"/>
      <color indexed="8"/>
      <name val="Trebuchet MS"/>
      <family val="0"/>
    </font>
    <font>
      <u val="single"/>
      <sz val="11"/>
      <color indexed="8"/>
      <name val="Trebuchet MS"/>
      <family val="0"/>
    </font>
    <font>
      <b/>
      <sz val="11"/>
      <color indexed="43"/>
      <name val="Trebuchet M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CCFF99"/>
        <bgColor indexed="64"/>
      </patternFill>
    </fill>
    <fill>
      <patternFill patternType="solid">
        <fgColor rgb="FFFFC000"/>
        <bgColor indexed="64"/>
      </patternFill>
    </fill>
    <fill>
      <patternFill patternType="solid">
        <fgColor theme="3"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color indexed="9"/>
      </left>
      <right style="thin">
        <color indexed="9"/>
      </right>
      <top style="thin">
        <color indexed="9"/>
      </top>
      <bottom style="thin">
        <color indexed="9"/>
      </bottom>
    </border>
    <border>
      <left>
        <color indexed="63"/>
      </left>
      <right>
        <color indexed="63"/>
      </right>
      <top style="medium"/>
      <bottom style="double"/>
    </border>
    <border>
      <left>
        <color indexed="63"/>
      </left>
      <right style="medium"/>
      <top style="medium"/>
      <bottom style="double"/>
    </border>
    <border>
      <left style="medium"/>
      <right style="double"/>
      <top style="medium"/>
      <bottom style="double"/>
    </border>
    <border>
      <left style="medium"/>
      <right style="double"/>
      <top style="double"/>
      <bottom>
        <color indexed="63"/>
      </bottom>
    </border>
    <border>
      <left style="medium"/>
      <right style="double"/>
      <top>
        <color indexed="63"/>
      </top>
      <bottom>
        <color indexed="63"/>
      </bottom>
    </border>
    <border>
      <left style="medium"/>
      <right style="double"/>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style="medium"/>
      <top style="double"/>
      <bottom>
        <color indexed="63"/>
      </bottom>
    </border>
    <border>
      <left>
        <color indexed="63"/>
      </left>
      <right style="double"/>
      <top style="double"/>
      <bottom>
        <color indexed="63"/>
      </bottom>
    </border>
    <border>
      <left>
        <color indexed="63"/>
      </left>
      <right style="double"/>
      <top>
        <color indexed="63"/>
      </top>
      <bottom style="medium"/>
    </border>
    <border>
      <left style="medium"/>
      <right style="medium"/>
      <top>
        <color indexed="63"/>
      </top>
      <bottom style="double"/>
    </border>
    <border>
      <left>
        <color indexed="63"/>
      </left>
      <right style="medium"/>
      <top>
        <color indexed="63"/>
      </top>
      <bottom style="double"/>
    </border>
    <border>
      <left>
        <color indexed="63"/>
      </left>
      <right style="double"/>
      <top>
        <color indexed="63"/>
      </top>
      <bottom style="double"/>
    </border>
    <border>
      <left>
        <color indexed="63"/>
      </left>
      <right style="medium"/>
      <top style="double"/>
      <bottom>
        <color indexed="63"/>
      </bottom>
    </border>
    <border>
      <left style="double"/>
      <right>
        <color indexed="63"/>
      </right>
      <top style="double"/>
      <bottom>
        <color indexed="63"/>
      </bottom>
    </border>
    <border>
      <left>
        <color indexed="63"/>
      </left>
      <right style="double"/>
      <top>
        <color indexed="63"/>
      </top>
      <bottom>
        <color indexed="63"/>
      </bottom>
    </border>
    <border>
      <left style="double"/>
      <right>
        <color indexed="63"/>
      </right>
      <top>
        <color indexed="63"/>
      </top>
      <bottom style="mediu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color indexed="63"/>
      </right>
      <top>
        <color indexed="63"/>
      </top>
      <bottom style="double"/>
    </border>
    <border>
      <left style="medium"/>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style="double"/>
      <top style="medium"/>
      <bottom>
        <color indexed="63"/>
      </bottom>
    </border>
    <border>
      <left style="medium"/>
      <right style="double"/>
      <top>
        <color indexed="63"/>
      </top>
      <bottom style="double"/>
    </border>
    <border>
      <left style="double"/>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00">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6" fillId="0" borderId="0" xfId="0" applyFont="1" applyAlignment="1">
      <alignment/>
    </xf>
    <xf numFmtId="0" fontId="0" fillId="0" borderId="0" xfId="0" applyAlignment="1">
      <alignment/>
    </xf>
    <xf numFmtId="0" fontId="7" fillId="0" borderId="0" xfId="0" applyFont="1" applyAlignment="1">
      <alignment/>
    </xf>
    <xf numFmtId="0" fontId="0" fillId="0" borderId="16" xfId="0" applyBorder="1" applyAlignment="1">
      <alignment/>
    </xf>
    <xf numFmtId="0" fontId="0" fillId="0" borderId="0" xfId="0" applyAlignment="1">
      <alignment horizontal="center"/>
    </xf>
    <xf numFmtId="0" fontId="0" fillId="0" borderId="12" xfId="0" applyBorder="1" applyAlignment="1">
      <alignment horizontal="center"/>
    </xf>
    <xf numFmtId="17" fontId="0" fillId="0" borderId="16" xfId="0" applyNumberFormat="1" applyBorder="1" applyAlignment="1">
      <alignment/>
    </xf>
    <xf numFmtId="17" fontId="0" fillId="0" borderId="0" xfId="0" applyNumberFormat="1" applyAlignment="1">
      <alignment horizontal="center"/>
    </xf>
    <xf numFmtId="0" fontId="6" fillId="0" borderId="0" xfId="0" applyFont="1" applyAlignment="1">
      <alignment horizontal="center"/>
    </xf>
    <xf numFmtId="0" fontId="0" fillId="0" borderId="0" xfId="0" applyFont="1" applyAlignment="1">
      <alignment/>
    </xf>
    <xf numFmtId="0" fontId="0" fillId="0" borderId="0" xfId="57">
      <alignment/>
      <protection/>
    </xf>
    <xf numFmtId="0" fontId="6" fillId="0" borderId="0" xfId="57" applyFont="1">
      <alignment/>
      <protection/>
    </xf>
    <xf numFmtId="0" fontId="0" fillId="33" borderId="0" xfId="57" applyFill="1">
      <alignment/>
      <protection/>
    </xf>
    <xf numFmtId="0" fontId="0" fillId="34" borderId="0" xfId="57" applyFill="1">
      <alignment/>
      <protection/>
    </xf>
    <xf numFmtId="0" fontId="0" fillId="35" borderId="0" xfId="57" applyFill="1">
      <alignment/>
      <protection/>
    </xf>
    <xf numFmtId="0" fontId="6" fillId="35" borderId="0" xfId="57" applyFont="1" applyFill="1">
      <alignment/>
      <protection/>
    </xf>
    <xf numFmtId="0" fontId="9" fillId="0" borderId="0" xfId="57" applyFont="1">
      <alignment/>
      <protection/>
    </xf>
    <xf numFmtId="0" fontId="10" fillId="0" borderId="0" xfId="57" applyFont="1">
      <alignment/>
      <protection/>
    </xf>
    <xf numFmtId="166" fontId="0" fillId="0" borderId="0" xfId="57" applyNumberFormat="1">
      <alignment/>
      <protection/>
    </xf>
    <xf numFmtId="0" fontId="11" fillId="0" borderId="0" xfId="57" applyFont="1">
      <alignment/>
      <protection/>
    </xf>
    <xf numFmtId="0" fontId="0" fillId="36" borderId="0" xfId="57" applyFill="1">
      <alignment/>
      <protection/>
    </xf>
    <xf numFmtId="168" fontId="6" fillId="0" borderId="0" xfId="57" applyNumberFormat="1" applyFont="1">
      <alignment/>
      <protection/>
    </xf>
    <xf numFmtId="168" fontId="6" fillId="36" borderId="0" xfId="57" applyNumberFormat="1" applyFont="1" applyFill="1">
      <alignment/>
      <protection/>
    </xf>
    <xf numFmtId="0" fontId="6" fillId="36" borderId="0" xfId="57" applyFont="1" applyFill="1">
      <alignment/>
      <protection/>
    </xf>
    <xf numFmtId="2" fontId="6" fillId="0" borderId="0" xfId="57" applyNumberFormat="1" applyFont="1">
      <alignment/>
      <protection/>
    </xf>
    <xf numFmtId="0" fontId="12" fillId="0" borderId="0" xfId="57" applyFont="1">
      <alignment/>
      <protection/>
    </xf>
    <xf numFmtId="168" fontId="0" fillId="37" borderId="0" xfId="57" applyNumberFormat="1" applyFill="1">
      <alignment/>
      <protection/>
    </xf>
    <xf numFmtId="0" fontId="0" fillId="37" borderId="0" xfId="57" applyFill="1">
      <alignment/>
      <protection/>
    </xf>
    <xf numFmtId="2" fontId="0" fillId="0" borderId="0" xfId="57" applyNumberFormat="1">
      <alignment/>
      <protection/>
    </xf>
    <xf numFmtId="168" fontId="0" fillId="0" borderId="0" xfId="57" applyNumberFormat="1">
      <alignment/>
      <protection/>
    </xf>
    <xf numFmtId="0" fontId="0" fillId="0" borderId="0" xfId="57" applyFill="1">
      <alignment/>
      <protection/>
    </xf>
    <xf numFmtId="168" fontId="0" fillId="36" borderId="0" xfId="57" applyNumberFormat="1" applyFill="1">
      <alignment/>
      <protection/>
    </xf>
    <xf numFmtId="0" fontId="13" fillId="0" borderId="0" xfId="57" applyFont="1">
      <alignment/>
      <protection/>
    </xf>
    <xf numFmtId="0" fontId="0" fillId="0" borderId="0" xfId="0"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right"/>
    </xf>
    <xf numFmtId="0" fontId="6" fillId="38" borderId="18" xfId="0" applyFont="1" applyFill="1" applyBorder="1" applyAlignment="1">
      <alignment horizontal="center"/>
    </xf>
    <xf numFmtId="0" fontId="6" fillId="0" borderId="20" xfId="0" applyFont="1" applyBorder="1" applyAlignment="1">
      <alignment horizontal="right"/>
    </xf>
    <xf numFmtId="0" fontId="6" fillId="0" borderId="21" xfId="0" applyFont="1" applyBorder="1" applyAlignment="1">
      <alignment horizontal="right"/>
    </xf>
    <xf numFmtId="0" fontId="6" fillId="0" borderId="21" xfId="0" applyFont="1" applyBorder="1" applyAlignment="1">
      <alignment/>
    </xf>
    <xf numFmtId="0" fontId="6" fillId="0" borderId="22" xfId="0" applyFont="1" applyBorder="1" applyAlignment="1">
      <alignment/>
    </xf>
    <xf numFmtId="0" fontId="6" fillId="39" borderId="18" xfId="0" applyFont="1" applyFill="1" applyBorder="1" applyAlignment="1">
      <alignment horizontal="center"/>
    </xf>
    <xf numFmtId="0" fontId="81" fillId="0" borderId="0" xfId="0" applyFont="1" applyFill="1" applyBorder="1" applyAlignment="1">
      <alignment horizontal="center"/>
    </xf>
    <xf numFmtId="168" fontId="0" fillId="0" borderId="0" xfId="0" applyNumberFormat="1" applyBorder="1" applyAlignment="1">
      <alignment horizontal="center"/>
    </xf>
    <xf numFmtId="168" fontId="0" fillId="0" borderId="0" xfId="0" applyNumberFormat="1" applyBorder="1" applyAlignment="1">
      <alignment/>
    </xf>
    <xf numFmtId="168" fontId="0" fillId="0" borderId="13" xfId="0" applyNumberFormat="1" applyBorder="1" applyAlignment="1">
      <alignment/>
    </xf>
    <xf numFmtId="168" fontId="6" fillId="38" borderId="12" xfId="0" applyNumberFormat="1" applyFont="1" applyFill="1" applyBorder="1" applyAlignment="1">
      <alignment horizontal="center"/>
    </xf>
    <xf numFmtId="168" fontId="6" fillId="38" borderId="12" xfId="0" applyNumberFormat="1" applyFont="1" applyFill="1" applyBorder="1" applyAlignment="1">
      <alignment/>
    </xf>
    <xf numFmtId="168" fontId="6" fillId="38" borderId="14" xfId="0" applyNumberFormat="1" applyFont="1" applyFill="1" applyBorder="1" applyAlignment="1">
      <alignment/>
    </xf>
    <xf numFmtId="168" fontId="6" fillId="39" borderId="12" xfId="0" applyNumberFormat="1" applyFont="1" applyFill="1" applyBorder="1" applyAlignment="1">
      <alignment horizontal="center"/>
    </xf>
    <xf numFmtId="168" fontId="6" fillId="39" borderId="12" xfId="0" applyNumberFormat="1" applyFont="1" applyFill="1" applyBorder="1" applyAlignment="1">
      <alignment/>
    </xf>
    <xf numFmtId="168" fontId="6" fillId="39" borderId="14" xfId="0" applyNumberFormat="1" applyFont="1" applyFill="1" applyBorder="1" applyAlignment="1">
      <alignment/>
    </xf>
    <xf numFmtId="0" fontId="6" fillId="38" borderId="0" xfId="57" applyFont="1" applyFill="1">
      <alignment/>
      <protection/>
    </xf>
    <xf numFmtId="0" fontId="81" fillId="0" borderId="0" xfId="0" applyFont="1" applyAlignment="1">
      <alignment/>
    </xf>
    <xf numFmtId="0" fontId="7" fillId="0" borderId="13" xfId="0" applyFont="1" applyBorder="1" applyAlignment="1">
      <alignment/>
    </xf>
    <xf numFmtId="0" fontId="9" fillId="36" borderId="0" xfId="57" applyFont="1" applyFill="1">
      <alignment/>
      <protection/>
    </xf>
    <xf numFmtId="0" fontId="82" fillId="0" borderId="0" xfId="0" applyFont="1" applyAlignment="1">
      <alignment/>
    </xf>
    <xf numFmtId="0" fontId="8" fillId="0" borderId="0" xfId="0" applyFont="1" applyAlignment="1">
      <alignment/>
    </xf>
    <xf numFmtId="0" fontId="8" fillId="0" borderId="13" xfId="0" applyFont="1" applyBorder="1" applyAlignment="1">
      <alignment/>
    </xf>
    <xf numFmtId="0" fontId="0" fillId="0" borderId="23" xfId="0" applyBorder="1" applyAlignment="1">
      <alignment/>
    </xf>
    <xf numFmtId="0" fontId="0" fillId="0" borderId="24" xfId="0" applyBorder="1" applyAlignment="1">
      <alignment/>
    </xf>
    <xf numFmtId="0" fontId="82" fillId="0" borderId="13" xfId="0" applyFont="1" applyBorder="1" applyAlignment="1">
      <alignment/>
    </xf>
    <xf numFmtId="0" fontId="82" fillId="0" borderId="24" xfId="0" applyFont="1" applyBorder="1" applyAlignment="1">
      <alignment/>
    </xf>
    <xf numFmtId="0" fontId="0" fillId="0" borderId="25" xfId="0" applyFont="1" applyBorder="1" applyAlignment="1">
      <alignment/>
    </xf>
    <xf numFmtId="0" fontId="82" fillId="0" borderId="26" xfId="0" applyFont="1" applyBorder="1" applyAlignment="1">
      <alignment/>
    </xf>
    <xf numFmtId="0" fontId="82" fillId="0" borderId="27" xfId="0" applyFont="1" applyBorder="1" applyAlignment="1">
      <alignment/>
    </xf>
    <xf numFmtId="0" fontId="0" fillId="0" borderId="28" xfId="0" applyBorder="1" applyAlignment="1">
      <alignment/>
    </xf>
    <xf numFmtId="0" fontId="82" fillId="0" borderId="29" xfId="0" applyFont="1" applyBorder="1" applyAlignment="1">
      <alignment/>
    </xf>
    <xf numFmtId="0" fontId="82" fillId="0" borderId="30" xfId="0" applyFont="1" applyBorder="1" applyAlignment="1">
      <alignment/>
    </xf>
    <xf numFmtId="0" fontId="0" fillId="0" borderId="31" xfId="0" applyBorder="1" applyAlignment="1">
      <alignment/>
    </xf>
    <xf numFmtId="0" fontId="82" fillId="36" borderId="12" xfId="0" applyFont="1" applyFill="1" applyBorder="1" applyAlignment="1">
      <alignment/>
    </xf>
    <xf numFmtId="0" fontId="0" fillId="0" borderId="32" xfId="0" applyBorder="1" applyAlignment="1">
      <alignment/>
    </xf>
    <xf numFmtId="0" fontId="82" fillId="36" borderId="14" xfId="0" applyFont="1" applyFill="1" applyBorder="1" applyAlignment="1">
      <alignment/>
    </xf>
    <xf numFmtId="0" fontId="82" fillId="0" borderId="33" xfId="0" applyFont="1" applyBorder="1" applyAlignment="1">
      <alignment/>
    </xf>
    <xf numFmtId="0" fontId="0" fillId="0" borderId="26" xfId="0" applyBorder="1" applyAlignment="1">
      <alignment/>
    </xf>
    <xf numFmtId="0" fontId="6" fillId="38" borderId="0" xfId="57" applyFont="1" applyFill="1" applyProtection="1">
      <alignment/>
      <protection/>
    </xf>
    <xf numFmtId="167" fontId="6" fillId="0" borderId="0" xfId="0" applyNumberFormat="1" applyFont="1" applyAlignment="1" applyProtection="1">
      <alignment/>
      <protection locked="0"/>
    </xf>
    <xf numFmtId="167" fontId="6" fillId="0" borderId="0" xfId="0" applyNumberFormat="1" applyFont="1" applyBorder="1" applyAlignment="1" applyProtection="1">
      <alignment/>
      <protection locked="0"/>
    </xf>
    <xf numFmtId="167" fontId="6" fillId="0" borderId="23" xfId="0" applyNumberFormat="1" applyFont="1" applyBorder="1" applyAlignment="1" applyProtection="1">
      <alignment/>
      <protection locked="0"/>
    </xf>
    <xf numFmtId="167" fontId="6" fillId="0" borderId="24" xfId="0" applyNumberFormat="1" applyFont="1" applyBorder="1" applyAlignment="1" applyProtection="1">
      <alignment/>
      <protection locked="0"/>
    </xf>
    <xf numFmtId="0" fontId="0" fillId="0" borderId="0" xfId="0" applyFont="1" applyAlignment="1">
      <alignment/>
    </xf>
    <xf numFmtId="0" fontId="0" fillId="0" borderId="11" xfId="0" applyFont="1" applyBorder="1" applyAlignment="1">
      <alignment/>
    </xf>
    <xf numFmtId="0" fontId="0" fillId="0" borderId="20" xfId="0" applyBorder="1" applyAlignment="1">
      <alignment/>
    </xf>
    <xf numFmtId="0" fontId="0" fillId="0" borderId="34" xfId="0" applyBorder="1" applyAlignment="1">
      <alignment/>
    </xf>
    <xf numFmtId="0" fontId="0" fillId="0" borderId="27" xfId="0" applyBorder="1" applyAlignment="1">
      <alignment/>
    </xf>
    <xf numFmtId="0" fontId="0" fillId="32" borderId="32" xfId="0" applyFill="1" applyBorder="1" applyAlignment="1">
      <alignment/>
    </xf>
    <xf numFmtId="0" fontId="0" fillId="32" borderId="24" xfId="0" applyFill="1" applyBorder="1" applyAlignment="1">
      <alignment/>
    </xf>
    <xf numFmtId="0" fontId="0" fillId="32" borderId="31" xfId="0" applyFill="1" applyBorder="1" applyAlignment="1">
      <alignment/>
    </xf>
    <xf numFmtId="166" fontId="0" fillId="32" borderId="0" xfId="0" applyNumberFormat="1" applyFill="1" applyAlignment="1">
      <alignment/>
    </xf>
    <xf numFmtId="166" fontId="0" fillId="32" borderId="35" xfId="0" applyNumberFormat="1" applyFill="1" applyBorder="1" applyAlignment="1">
      <alignment/>
    </xf>
    <xf numFmtId="0" fontId="0" fillId="32" borderId="13" xfId="0" applyFill="1" applyBorder="1" applyAlignment="1">
      <alignment/>
    </xf>
    <xf numFmtId="0" fontId="0" fillId="32" borderId="0" xfId="0" applyFill="1" applyAlignment="1">
      <alignment/>
    </xf>
    <xf numFmtId="0" fontId="0" fillId="40" borderId="0" xfId="0" applyFill="1" applyAlignment="1">
      <alignment/>
    </xf>
    <xf numFmtId="0" fontId="0" fillId="40" borderId="34" xfId="0" applyFill="1" applyBorder="1" applyAlignment="1">
      <alignment/>
    </xf>
    <xf numFmtId="0" fontId="82" fillId="0" borderId="24" xfId="0" applyFont="1" applyBorder="1" applyAlignment="1">
      <alignment/>
    </xf>
    <xf numFmtId="0" fontId="82" fillId="0" borderId="24" xfId="0" applyFont="1" applyBorder="1" applyAlignment="1">
      <alignment horizontal="center"/>
    </xf>
    <xf numFmtId="0" fontId="82" fillId="0" borderId="0" xfId="0" applyFont="1" applyAlignment="1">
      <alignment horizontal="center"/>
    </xf>
    <xf numFmtId="0" fontId="82" fillId="0" borderId="12" xfId="0" applyFont="1" applyBorder="1" applyAlignment="1">
      <alignment horizontal="center"/>
    </xf>
    <xf numFmtId="0" fontId="82" fillId="0" borderId="0" xfId="0" applyFont="1" applyAlignment="1" applyProtection="1">
      <alignment horizontal="center"/>
      <protection/>
    </xf>
    <xf numFmtId="0" fontId="0" fillId="0" borderId="23" xfId="0" applyBorder="1" applyAlignment="1" applyProtection="1">
      <alignment/>
      <protection locked="0"/>
    </xf>
    <xf numFmtId="0" fontId="0" fillId="0" borderId="0" xfId="0" applyBorder="1" applyAlignment="1" applyProtection="1">
      <alignment/>
      <protection locked="0"/>
    </xf>
    <xf numFmtId="0" fontId="0" fillId="0" borderId="32" xfId="0" applyBorder="1" applyAlignment="1" applyProtection="1">
      <alignment/>
      <protection locked="0"/>
    </xf>
    <xf numFmtId="0" fontId="0" fillId="0" borderId="24" xfId="0" applyBorder="1" applyAlignment="1" applyProtection="1">
      <alignment/>
      <protection locked="0"/>
    </xf>
    <xf numFmtId="167" fontId="0" fillId="36" borderId="0" xfId="57" applyNumberFormat="1" applyFill="1">
      <alignment/>
      <protection/>
    </xf>
    <xf numFmtId="1" fontId="0" fillId="36" borderId="0" xfId="57" applyNumberFormat="1" applyFill="1">
      <alignment/>
      <protection/>
    </xf>
    <xf numFmtId="2" fontId="0" fillId="36" borderId="0" xfId="57" applyNumberFormat="1" applyFill="1">
      <alignment/>
      <protection/>
    </xf>
    <xf numFmtId="0" fontId="0" fillId="38" borderId="0" xfId="57" applyFill="1">
      <alignment/>
      <protection/>
    </xf>
    <xf numFmtId="173" fontId="6" fillId="38" borderId="0" xfId="57" applyNumberFormat="1" applyFont="1" applyFill="1" applyProtection="1">
      <alignment/>
      <protection/>
    </xf>
    <xf numFmtId="0" fontId="0" fillId="0" borderId="0" xfId="57" applyFill="1" applyAlignment="1">
      <alignment horizontal="center"/>
      <protection/>
    </xf>
    <xf numFmtId="168" fontId="0" fillId="0" borderId="0" xfId="57" applyNumberFormat="1" applyFill="1">
      <alignment/>
      <protection/>
    </xf>
    <xf numFmtId="0" fontId="82" fillId="0" borderId="0" xfId="57" applyFont="1" applyFill="1">
      <alignment/>
      <protection/>
    </xf>
    <xf numFmtId="167" fontId="82" fillId="0" borderId="0" xfId="57" applyNumberFormat="1" applyFont="1" applyFill="1">
      <alignment/>
      <protection/>
    </xf>
    <xf numFmtId="0" fontId="81" fillId="0" borderId="0" xfId="57" applyFont="1">
      <alignment/>
      <protection/>
    </xf>
    <xf numFmtId="0" fontId="81" fillId="0" borderId="0" xfId="0" applyFont="1" applyFill="1" applyBorder="1" applyAlignment="1">
      <alignment/>
    </xf>
    <xf numFmtId="0" fontId="0" fillId="0" borderId="0" xfId="0" applyFill="1" applyBorder="1" applyAlignment="1">
      <alignment horizontal="center"/>
    </xf>
    <xf numFmtId="0" fontId="83" fillId="0" borderId="0" xfId="0" applyFont="1" applyAlignment="1">
      <alignment/>
    </xf>
    <xf numFmtId="0" fontId="83" fillId="0" borderId="28" xfId="0" applyFont="1" applyBorder="1" applyAlignment="1">
      <alignment/>
    </xf>
    <xf numFmtId="0" fontId="83" fillId="36" borderId="0" xfId="57" applyFont="1" applyFill="1">
      <alignment/>
      <protection/>
    </xf>
    <xf numFmtId="0" fontId="0" fillId="36" borderId="0" xfId="57" applyFont="1" applyFill="1">
      <alignment/>
      <protection/>
    </xf>
    <xf numFmtId="167" fontId="0" fillId="36" borderId="0" xfId="57" applyNumberFormat="1" applyFont="1" applyFill="1">
      <alignment/>
      <protection/>
    </xf>
    <xf numFmtId="1" fontId="0" fillId="0" borderId="0" xfId="57" applyNumberFormat="1">
      <alignment/>
      <protection/>
    </xf>
    <xf numFmtId="0" fontId="0" fillId="41" borderId="0" xfId="57" applyFill="1">
      <alignment/>
      <protection/>
    </xf>
    <xf numFmtId="0" fontId="0" fillId="42" borderId="0" xfId="57" applyFill="1">
      <alignment/>
      <protection/>
    </xf>
    <xf numFmtId="167" fontId="6" fillId="41" borderId="23" xfId="0" applyNumberFormat="1" applyFont="1" applyFill="1" applyBorder="1" applyAlignment="1" applyProtection="1">
      <alignment horizontal="center"/>
      <protection/>
    </xf>
    <xf numFmtId="167" fontId="6" fillId="41" borderId="24" xfId="0" applyNumberFormat="1" applyFont="1" applyFill="1" applyBorder="1" applyAlignment="1" applyProtection="1">
      <alignment horizontal="center"/>
      <protection/>
    </xf>
    <xf numFmtId="0" fontId="0" fillId="39" borderId="36" xfId="0" applyFill="1" applyBorder="1" applyAlignment="1" applyProtection="1">
      <alignment horizontal="center"/>
      <protection locked="0"/>
    </xf>
    <xf numFmtId="0" fontId="0" fillId="39" borderId="37" xfId="0" applyFill="1" applyBorder="1" applyAlignment="1" applyProtection="1">
      <alignment horizontal="center"/>
      <protection locked="0"/>
    </xf>
    <xf numFmtId="0" fontId="0" fillId="39" borderId="38" xfId="0" applyFill="1" applyBorder="1" applyAlignment="1" applyProtection="1">
      <alignment horizontal="center"/>
      <protection locked="0"/>
    </xf>
    <xf numFmtId="0" fontId="0" fillId="39" borderId="35" xfId="0" applyFill="1" applyBorder="1" applyAlignment="1" applyProtection="1">
      <alignment horizontal="center"/>
      <protection locked="0"/>
    </xf>
    <xf numFmtId="0" fontId="0" fillId="39" borderId="0" xfId="0" applyFill="1" applyAlignment="1" applyProtection="1">
      <alignment horizontal="center"/>
      <protection locked="0"/>
    </xf>
    <xf numFmtId="0" fontId="0" fillId="39" borderId="34" xfId="0" applyFill="1" applyBorder="1" applyAlignment="1" applyProtection="1">
      <alignment horizontal="center"/>
      <protection locked="0"/>
    </xf>
    <xf numFmtId="0" fontId="0" fillId="39" borderId="13" xfId="0" applyFill="1" applyBorder="1" applyAlignment="1" applyProtection="1">
      <alignment horizontal="center"/>
      <protection locked="0"/>
    </xf>
    <xf numFmtId="167" fontId="6" fillId="41" borderId="11" xfId="0" applyNumberFormat="1" applyFont="1" applyFill="1" applyBorder="1" applyAlignment="1" applyProtection="1">
      <alignment horizontal="center"/>
      <protection/>
    </xf>
    <xf numFmtId="167" fontId="6" fillId="41" borderId="0" xfId="0" applyNumberFormat="1" applyFont="1" applyFill="1" applyBorder="1" applyAlignment="1" applyProtection="1">
      <alignment horizontal="center"/>
      <protection/>
    </xf>
    <xf numFmtId="167" fontId="6" fillId="41" borderId="39" xfId="0" applyNumberFormat="1" applyFont="1" applyFill="1" applyBorder="1" applyAlignment="1" applyProtection="1">
      <alignment horizontal="center"/>
      <protection/>
    </xf>
    <xf numFmtId="167" fontId="6" fillId="41" borderId="13" xfId="0" applyNumberFormat="1" applyFont="1" applyFill="1" applyBorder="1" applyAlignment="1" applyProtection="1">
      <alignment horizontal="center"/>
      <protection/>
    </xf>
    <xf numFmtId="0" fontId="81" fillId="0" borderId="40" xfId="0" applyFont="1" applyBorder="1" applyAlignment="1">
      <alignment horizontal="center"/>
    </xf>
    <xf numFmtId="0" fontId="81" fillId="0" borderId="29" xfId="0" applyFont="1" applyBorder="1" applyAlignment="1">
      <alignment horizontal="center"/>
    </xf>
    <xf numFmtId="0" fontId="0" fillId="39" borderId="24" xfId="0" applyFont="1" applyFill="1" applyBorder="1" applyAlignment="1" applyProtection="1">
      <alignment horizontal="center"/>
      <protection locked="0"/>
    </xf>
    <xf numFmtId="0" fontId="0" fillId="39" borderId="24" xfId="0" applyFill="1" applyBorder="1" applyAlignment="1" applyProtection="1">
      <alignment horizontal="center"/>
      <protection locked="0"/>
    </xf>
    <xf numFmtId="0" fontId="0" fillId="39" borderId="11" xfId="0" applyFill="1" applyBorder="1" applyAlignment="1" applyProtection="1">
      <alignment horizontal="center"/>
      <protection locked="0"/>
    </xf>
    <xf numFmtId="0" fontId="0" fillId="39" borderId="0" xfId="0" applyFill="1" applyBorder="1" applyAlignment="1" applyProtection="1">
      <alignment horizontal="center"/>
      <protection locked="0"/>
    </xf>
    <xf numFmtId="0" fontId="6" fillId="0" borderId="41"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wrapText="1"/>
    </xf>
    <xf numFmtId="0" fontId="6" fillId="0" borderId="10" xfId="0" applyFont="1" applyBorder="1" applyAlignment="1">
      <alignment horizontal="center" wrapText="1"/>
    </xf>
    <xf numFmtId="0" fontId="6" fillId="0" borderId="38" xfId="0" applyFont="1" applyBorder="1" applyAlignment="1">
      <alignment horizontal="center" wrapText="1"/>
    </xf>
    <xf numFmtId="0" fontId="6" fillId="0" borderId="37" xfId="0" applyFont="1" applyBorder="1" applyAlignment="1">
      <alignment horizontal="center" wrapText="1"/>
    </xf>
    <xf numFmtId="0" fontId="81" fillId="0" borderId="40" xfId="0" applyFont="1" applyBorder="1" applyAlignment="1">
      <alignment horizontal="center" wrapText="1"/>
    </xf>
    <xf numFmtId="0" fontId="81" fillId="0" borderId="29" xfId="0" applyFont="1" applyBorder="1" applyAlignment="1">
      <alignment horizontal="center" wrapText="1"/>
    </xf>
    <xf numFmtId="0" fontId="81" fillId="0" borderId="44" xfId="0" applyFont="1" applyBorder="1" applyAlignment="1">
      <alignment horizontal="center" wrapText="1"/>
    </xf>
    <xf numFmtId="0" fontId="81" fillId="0" borderId="30" xfId="0" applyFont="1" applyBorder="1" applyAlignment="1">
      <alignment horizontal="center" wrapText="1"/>
    </xf>
    <xf numFmtId="0" fontId="0" fillId="39" borderId="39" xfId="0" applyFill="1" applyBorder="1" applyAlignment="1" applyProtection="1">
      <alignment horizontal="center"/>
      <protection locked="0"/>
    </xf>
    <xf numFmtId="167" fontId="6" fillId="41" borderId="0" xfId="0" applyNumberFormat="1" applyFont="1" applyFill="1" applyAlignment="1" applyProtection="1">
      <alignment horizontal="center"/>
      <protection/>
    </xf>
    <xf numFmtId="0" fontId="81" fillId="0" borderId="0" xfId="0" applyFont="1" applyBorder="1" applyAlignment="1">
      <alignment horizontal="center" wrapText="1"/>
    </xf>
    <xf numFmtId="0" fontId="81" fillId="0" borderId="37" xfId="0" applyFont="1" applyBorder="1" applyAlignment="1">
      <alignment horizontal="center" wrapText="1"/>
    </xf>
    <xf numFmtId="0" fontId="6" fillId="0" borderId="43" xfId="0" applyFont="1" applyBorder="1" applyAlignment="1">
      <alignment horizontal="center"/>
    </xf>
    <xf numFmtId="0" fontId="6" fillId="0" borderId="10" xfId="0" applyFont="1" applyBorder="1" applyAlignment="1">
      <alignment horizontal="center"/>
    </xf>
    <xf numFmtId="0" fontId="6" fillId="0" borderId="38" xfId="0" applyFont="1" applyBorder="1" applyAlignment="1">
      <alignment horizontal="center"/>
    </xf>
    <xf numFmtId="0" fontId="6" fillId="0" borderId="37" xfId="0" applyFont="1" applyBorder="1" applyAlignment="1">
      <alignment horizontal="center"/>
    </xf>
    <xf numFmtId="0" fontId="83" fillId="39" borderId="38" xfId="0" applyFont="1" applyFill="1" applyBorder="1" applyAlignment="1" applyProtection="1">
      <alignment horizontal="center"/>
      <protection locked="0"/>
    </xf>
    <xf numFmtId="0" fontId="83" fillId="39" borderId="37" xfId="0" applyFont="1" applyFill="1" applyBorder="1" applyAlignment="1" applyProtection="1">
      <alignment horizontal="center"/>
      <protection locked="0"/>
    </xf>
    <xf numFmtId="0" fontId="81" fillId="0" borderId="0" xfId="0" applyFont="1" applyBorder="1" applyAlignment="1">
      <alignment horizontal="center"/>
    </xf>
    <xf numFmtId="0" fontId="81" fillId="0" borderId="37"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0" fillId="0" borderId="0" xfId="0" applyFont="1" applyFill="1" applyBorder="1" applyAlignment="1">
      <alignment horizontal="center"/>
    </xf>
    <xf numFmtId="0" fontId="0" fillId="0" borderId="0" xfId="0" applyFont="1" applyAlignment="1">
      <alignment horizontal="center"/>
    </xf>
    <xf numFmtId="0" fontId="83" fillId="36" borderId="0" xfId="0" applyFont="1" applyFill="1" applyAlignment="1">
      <alignment horizontal="center" wrapText="1"/>
    </xf>
    <xf numFmtId="168" fontId="0" fillId="0" borderId="0" xfId="0" applyNumberFormat="1" applyAlignment="1">
      <alignment horizontal="center"/>
    </xf>
    <xf numFmtId="168" fontId="0" fillId="32" borderId="0" xfId="0" applyNumberFormat="1" applyFill="1" applyAlignment="1">
      <alignment horizontal="center"/>
    </xf>
    <xf numFmtId="3" fontId="0" fillId="40" borderId="35" xfId="0" applyNumberFormat="1" applyFill="1" applyBorder="1" applyAlignment="1">
      <alignment horizontal="center"/>
    </xf>
    <xf numFmtId="0" fontId="0" fillId="40" borderId="0" xfId="0" applyFill="1" applyBorder="1" applyAlignment="1">
      <alignment horizontal="center"/>
    </xf>
    <xf numFmtId="167" fontId="0" fillId="40" borderId="0" xfId="0" applyNumberFormat="1" applyFill="1" applyAlignment="1">
      <alignment horizontal="center"/>
    </xf>
    <xf numFmtId="0" fontId="6" fillId="40" borderId="10" xfId="0" applyFont="1" applyFill="1" applyBorder="1" applyAlignment="1">
      <alignment horizontal="center" wrapText="1"/>
    </xf>
    <xf numFmtId="0" fontId="6" fillId="40" borderId="37" xfId="0" applyFont="1" applyFill="1" applyBorder="1" applyAlignment="1">
      <alignment horizontal="center" wrapText="1"/>
    </xf>
    <xf numFmtId="0" fontId="6" fillId="0" borderId="44" xfId="0" applyFont="1" applyBorder="1" applyAlignment="1">
      <alignment horizontal="center" wrapText="1"/>
    </xf>
    <xf numFmtId="0" fontId="6" fillId="0" borderId="30" xfId="0" applyFont="1" applyBorder="1" applyAlignment="1">
      <alignment horizontal="center" wrapText="1"/>
    </xf>
    <xf numFmtId="0" fontId="6" fillId="32" borderId="10" xfId="0" applyFont="1" applyFill="1" applyBorder="1" applyAlignment="1">
      <alignment horizontal="center" wrapText="1"/>
    </xf>
    <xf numFmtId="0" fontId="6" fillId="32" borderId="0" xfId="0" applyFont="1" applyFill="1" applyBorder="1" applyAlignment="1">
      <alignment horizontal="center" wrapText="1"/>
    </xf>
    <xf numFmtId="168" fontId="0" fillId="0" borderId="0" xfId="0" applyNumberFormat="1" applyBorder="1" applyAlignment="1">
      <alignment horizontal="center"/>
    </xf>
    <xf numFmtId="168" fontId="0" fillId="0" borderId="33" xfId="0" applyNumberFormat="1" applyBorder="1" applyAlignment="1">
      <alignment horizontal="center"/>
    </xf>
    <xf numFmtId="0" fontId="83" fillId="39" borderId="35" xfId="0" applyFont="1" applyFill="1" applyBorder="1" applyAlignment="1" applyProtection="1">
      <alignment horizontal="center"/>
      <protection locked="0"/>
    </xf>
    <xf numFmtId="0" fontId="83" fillId="39" borderId="0" xfId="0" applyFont="1" applyFill="1" applyBorder="1" applyAlignment="1" applyProtection="1">
      <alignment horizontal="center"/>
      <protection locked="0"/>
    </xf>
    <xf numFmtId="2" fontId="0" fillId="41" borderId="0" xfId="0" applyNumberFormat="1" applyFill="1" applyAlignment="1" applyProtection="1">
      <alignment horizontal="center"/>
      <protection/>
    </xf>
    <xf numFmtId="0" fontId="81" fillId="0" borderId="0" xfId="0" applyFont="1" applyAlignment="1">
      <alignment/>
    </xf>
    <xf numFmtId="0" fontId="81" fillId="0" borderId="10" xfId="0" applyFont="1" applyBorder="1" applyAlignment="1">
      <alignment horizontal="center"/>
    </xf>
    <xf numFmtId="0" fontId="0" fillId="39" borderId="35" xfId="0" applyFont="1" applyFill="1" applyBorder="1" applyAlignment="1" applyProtection="1">
      <alignment horizontal="center"/>
      <protection locked="0"/>
    </xf>
    <xf numFmtId="0" fontId="6" fillId="0" borderId="47" xfId="0" applyFont="1" applyBorder="1" applyAlignment="1">
      <alignment horizontal="center" wrapText="1"/>
    </xf>
    <xf numFmtId="0" fontId="6" fillId="0" borderId="36" xfId="0" applyFont="1" applyBorder="1" applyAlignment="1">
      <alignment horizontal="center" wrapText="1"/>
    </xf>
    <xf numFmtId="0" fontId="81"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16</xdr:row>
      <xdr:rowOff>47625</xdr:rowOff>
    </xdr:from>
    <xdr:to>
      <xdr:col>14</xdr:col>
      <xdr:colOff>200025</xdr:colOff>
      <xdr:row>50</xdr:row>
      <xdr:rowOff>161925</xdr:rowOff>
    </xdr:to>
    <xdr:sp>
      <xdr:nvSpPr>
        <xdr:cNvPr id="1" name="TextBox 4"/>
        <xdr:cNvSpPr txBox="1">
          <a:spLocks noChangeArrowheads="1"/>
        </xdr:cNvSpPr>
      </xdr:nvSpPr>
      <xdr:spPr>
        <a:xfrm>
          <a:off x="533400" y="2638425"/>
          <a:ext cx="8201025" cy="5619750"/>
        </a:xfrm>
        <a:prstGeom prst="rect">
          <a:avLst/>
        </a:prstGeom>
        <a:solidFill>
          <a:srgbClr val="FDEADA"/>
        </a:solidFill>
        <a:ln w="9525" cmpd="sng">
          <a:noFill/>
        </a:ln>
      </xdr:spPr>
      <xdr:txBody>
        <a:bodyPr vertOverflow="clip" wrap="square"/>
        <a:p>
          <a:pPr algn="l">
            <a:defRPr/>
          </a:pPr>
          <a:r>
            <a:rPr lang="en-US" cap="none" sz="1200" b="0" i="0" u="none" baseline="0">
              <a:solidFill>
                <a:srgbClr val="000000"/>
              </a:solidFill>
              <a:latin typeface="Trebuchet MS"/>
              <a:ea typeface="Trebuchet MS"/>
              <a:cs typeface="Trebuchet MS"/>
            </a:rPr>
            <a:t>
</a:t>
          </a:r>
          <a:r>
            <a:rPr lang="en-US" cap="none" sz="1200" b="1" i="0" u="none" baseline="0">
              <a:solidFill>
                <a:srgbClr val="000000"/>
              </a:solidFill>
              <a:latin typeface="Trebuchet MS"/>
              <a:ea typeface="Trebuchet MS"/>
              <a:cs typeface="Trebuchet MS"/>
            </a:rPr>
            <a:t>Copyright Notice: </a:t>
          </a:r>
          <a:r>
            <a:rPr lang="en-US" cap="none" sz="1200" b="0" i="0" u="none" baseline="0">
              <a:solidFill>
                <a:srgbClr val="000000"/>
              </a:solidFill>
              <a:latin typeface="Trebuchet MS"/>
              <a:ea typeface="Trebuchet MS"/>
              <a:cs typeface="Trebuchet MS"/>
            </a:rPr>
            <a:t>Copyright © Deenapanray 2012
</a:t>
          </a:r>
          <a:r>
            <a:rPr lang="en-US" cap="none" sz="1200" b="0" i="0" u="none" baseline="0">
              <a:solidFill>
                <a:srgbClr val="000000"/>
              </a:solidFill>
              <a:latin typeface="Trebuchet MS"/>
              <a:ea typeface="Trebuchet MS"/>
              <a:cs typeface="Trebuchet MS"/>
            </a:rPr>
            <a:t>  All rights reserved
</a:t>
          </a:r>
          <a:r>
            <a:rPr lang="en-US" cap="none" sz="1200" b="0" i="0" u="none" baseline="0">
              <a:solidFill>
                <a:srgbClr val="000000"/>
              </a:solidFill>
              <a:latin typeface="Trebuchet MS"/>
              <a:ea typeface="Trebuchet MS"/>
              <a:cs typeface="Trebuchet MS"/>
            </a:rPr>
            <a:t>  Manufactured in the Republic of Mauritius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a:t>
          </a:r>
          <a:r>
            <a:rPr lang="en-US" cap="none" sz="1200" b="1" i="0" u="none" baseline="0">
              <a:solidFill>
                <a:srgbClr val="000000"/>
              </a:solidFill>
              <a:latin typeface="Trebuchet MS"/>
              <a:ea typeface="Trebuchet MS"/>
              <a:cs typeface="Trebuchet MS"/>
            </a:rPr>
            <a:t>Proposed referencing
</a:t>
          </a:r>
          <a:r>
            <a:rPr lang="en-US" cap="none" sz="1200" b="1" i="0" u="none" baseline="0">
              <a:solidFill>
                <a:srgbClr val="000000"/>
              </a:solidFill>
              <a:latin typeface="Trebuchet MS"/>
              <a:ea typeface="Trebuchet MS"/>
              <a:cs typeface="Trebuchet MS"/>
            </a:rPr>
            <a:t>
</a:t>
          </a:r>
          <a:r>
            <a:rPr lang="en-US" cap="none" sz="1200" b="0" i="1" u="sng" baseline="0">
              <a:solidFill>
                <a:srgbClr val="000000"/>
              </a:solidFill>
              <a:latin typeface="Trebuchet MS"/>
              <a:ea typeface="Trebuchet MS"/>
              <a:cs typeface="Trebuchet MS"/>
            </a:rPr>
            <a:t>Prakash (Sanju) Deenapanray (2012) CarbonLogic™ - Version 4.
</a:t>
          </a:r>
          <a:r>
            <a:rPr lang="en-US" cap="none" sz="1200" b="0" i="1" u="sng" baseline="0">
              <a:solidFill>
                <a:srgbClr val="000000"/>
              </a:solidFill>
              <a:latin typeface="Trebuchet MS"/>
              <a:ea typeface="Trebuchet MS"/>
              <a:cs typeface="Trebuchet MS"/>
            </a:rPr>
            <a:t>
</a:t>
          </a:r>
          <a:r>
            <a:rPr lang="en-US" cap="none" sz="1200" b="1" i="0" u="none" baseline="0">
              <a:solidFill>
                <a:srgbClr val="000000"/>
              </a:solidFill>
              <a:latin typeface="Trebuchet MS"/>
              <a:ea typeface="Trebuchet MS"/>
              <a:cs typeface="Trebuchet MS"/>
            </a:rPr>
            <a:t>Disclaimer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The author takes responsibility for any omissions and misrepresentations of data and methodologies used in the calculator. However, the author takes no liability for the use of CarbonLogic™ for investment purposes. Also, it is recommended that any carbon accounting that is carried out using CarbonLogic™ should be audited by an independent, accredited auditor before reporting.
</a:t>
          </a:r>
          <a:r>
            <a:rPr lang="en-US" cap="none" sz="1200" b="0" i="0" u="none" baseline="0">
              <a:solidFill>
                <a:srgbClr val="000000"/>
              </a:solidFill>
              <a:latin typeface="Trebuchet MS"/>
              <a:ea typeface="Trebuchet MS"/>
              <a:cs typeface="Trebuchet MS"/>
            </a:rPr>
            <a:t>
</a:t>
          </a:r>
          <a:r>
            <a:rPr lang="en-US" cap="none" sz="1200" b="1" i="0" u="none" baseline="0">
              <a:solidFill>
                <a:srgbClr val="000000"/>
              </a:solidFill>
              <a:latin typeface="Trebuchet MS"/>
              <a:ea typeface="Trebuchet MS"/>
              <a:cs typeface="Trebuchet MS"/>
            </a:rPr>
            <a:t>Feedback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Your feedback as a user is highly appreciated for improving the quality and user-friendliness of this product. Please send us your feedback at </a:t>
          </a:r>
          <a:r>
            <a:rPr lang="en-US" cap="none" sz="1200" b="0" i="0" u="none" baseline="0">
              <a:solidFill>
                <a:srgbClr val="993300"/>
              </a:solidFill>
              <a:latin typeface="Trebuchet MS"/>
              <a:ea typeface="Trebuchet MS"/>
              <a:cs typeface="Trebuchet MS"/>
            </a:rPr>
            <a:t>sanju@ecolivinginaction.com</a:t>
          </a:r>
          <a:r>
            <a:rPr lang="en-US" cap="none" sz="1200" b="0" i="0" u="none" baseline="0">
              <a:solidFill>
                <a:srgbClr val="000000"/>
              </a:solidFill>
              <a:latin typeface="Trebuchet MS"/>
              <a:ea typeface="Trebuchet MS"/>
              <a:cs typeface="Trebuchet MS"/>
            </a:rPr>
            <a:t>.</a:t>
          </a:r>
          <a:r>
            <a:rPr lang="en-US" cap="none" sz="1200" b="0" i="0" u="none" baseline="0">
              <a:solidFill>
                <a:srgbClr val="000000"/>
              </a:solidFill>
              <a:latin typeface="Trebuchet MS"/>
              <a:ea typeface="Trebuchet MS"/>
              <a:cs typeface="Trebuchet MS"/>
            </a:rPr>
            <a:t>
</a:t>
          </a:r>
        </a:p>
      </xdr:txBody>
    </xdr:sp>
    <xdr:clientData/>
  </xdr:twoCellAnchor>
  <xdr:twoCellAnchor>
    <xdr:from>
      <xdr:col>2</xdr:col>
      <xdr:colOff>352425</xdr:colOff>
      <xdr:row>0</xdr:row>
      <xdr:rowOff>85725</xdr:rowOff>
    </xdr:from>
    <xdr:to>
      <xdr:col>10</xdr:col>
      <xdr:colOff>0</xdr:colOff>
      <xdr:row>15</xdr:row>
      <xdr:rowOff>114300</xdr:rowOff>
    </xdr:to>
    <xdr:sp>
      <xdr:nvSpPr>
        <xdr:cNvPr id="2" name="TextBox 5"/>
        <xdr:cNvSpPr txBox="1">
          <a:spLocks noChangeArrowheads="1"/>
        </xdr:cNvSpPr>
      </xdr:nvSpPr>
      <xdr:spPr>
        <a:xfrm>
          <a:off x="1571625" y="85725"/>
          <a:ext cx="4524375" cy="2457450"/>
        </a:xfrm>
        <a:prstGeom prst="rect">
          <a:avLst/>
        </a:prstGeom>
        <a:solidFill>
          <a:srgbClr val="C6D9F1">
            <a:alpha val="50000"/>
          </a:srgbClr>
        </a:solidFill>
        <a:ln w="25400" cmpd="sng">
          <a:solidFill>
            <a:srgbClr val="1F497D"/>
          </a:solidFill>
          <a:headEnd type="none"/>
          <a:tailEnd type="none"/>
        </a:ln>
      </xdr:spPr>
      <xdr:txBody>
        <a:bodyPr vertOverflow="clip" wrap="square"/>
        <a:p>
          <a:pPr algn="ctr">
            <a:defRPr/>
          </a:pPr>
          <a:r>
            <a:rPr lang="en-US" cap="none" sz="1400" b="1" i="0" u="none" baseline="0">
              <a:solidFill>
                <a:srgbClr val="000000"/>
              </a:solidFill>
              <a:latin typeface="Trebuchet MS"/>
              <a:ea typeface="Trebuchet MS"/>
              <a:cs typeface="Trebuchet MS"/>
            </a:rPr>
            <a:t>CarbonLogic™
</a:t>
          </a:r>
          <a:r>
            <a:rPr lang="en-US" cap="none" sz="1400" b="1" i="0" u="none" baseline="0">
              <a:solidFill>
                <a:srgbClr val="000000"/>
              </a:solidFill>
              <a:latin typeface="Trebuchet MS"/>
              <a:ea typeface="Trebuchet MS"/>
              <a:cs typeface="Trebuchet MS"/>
            </a:rPr>
            <a:t>
</a:t>
          </a:r>
          <a:r>
            <a:rPr lang="en-US" cap="none" sz="1400" b="1" i="0" u="none" baseline="0">
              <a:solidFill>
                <a:srgbClr val="000000"/>
              </a:solidFill>
              <a:latin typeface="Trebuchet MS"/>
              <a:ea typeface="Trebuchet MS"/>
              <a:cs typeface="Trebuchet MS"/>
            </a:rPr>
            <a:t>(Version</a:t>
          </a:r>
          <a:r>
            <a:rPr lang="en-US" cap="none" sz="1400" b="1" i="0" u="none" baseline="0">
              <a:solidFill>
                <a:srgbClr val="000000"/>
              </a:solidFill>
              <a:latin typeface="Trebuchet MS"/>
              <a:ea typeface="Trebuchet MS"/>
              <a:cs typeface="Trebuchet MS"/>
            </a:rPr>
            <a:t> </a:t>
          </a:r>
          <a:r>
            <a:rPr lang="en-US" cap="none" sz="1400" b="1" i="0" u="none" baseline="0">
              <a:solidFill>
                <a:srgbClr val="000000"/>
              </a:solidFill>
              <a:latin typeface="Trebuchet MS"/>
              <a:ea typeface="Trebuchet MS"/>
              <a:cs typeface="Trebuchet MS"/>
            </a:rPr>
            <a:t>4)
</a:t>
          </a:r>
          <a:r>
            <a:rPr lang="en-US" cap="none" sz="1200" b="1" i="0" u="none" baseline="0">
              <a:solidFill>
                <a:srgbClr val="000000"/>
              </a:solidFill>
              <a:latin typeface="Trebuchet MS"/>
              <a:ea typeface="Trebuchet MS"/>
              <a:cs typeface="Trebuchet MS"/>
            </a:rPr>
            <a:t>
</a:t>
          </a:r>
          <a:r>
            <a:rPr lang="en-US" cap="none" sz="1100" b="1" i="0" u="none" baseline="0">
              <a:solidFill>
                <a:srgbClr val="000000"/>
              </a:solidFill>
              <a:latin typeface="Trebuchet MS"/>
              <a:ea typeface="Trebuchet MS"/>
              <a:cs typeface="Trebuchet MS"/>
            </a:rPr>
            <a:t>(July</a:t>
          </a:r>
          <a:r>
            <a:rPr lang="en-US" cap="none" sz="1100" b="1" i="0" u="none" baseline="0">
              <a:solidFill>
                <a:srgbClr val="000000"/>
              </a:solidFill>
              <a:latin typeface="Trebuchet MS"/>
              <a:ea typeface="Trebuchet MS"/>
              <a:cs typeface="Trebuchet MS"/>
            </a:rPr>
            <a:t> 2012)
</a:t>
          </a:r>
          <a:r>
            <a:rPr lang="en-US" cap="none" sz="1200" b="1" i="0" u="none" baseline="0">
              <a:solidFill>
                <a:srgbClr val="000000"/>
              </a:solidFill>
              <a:latin typeface="Trebuchet MS"/>
              <a:ea typeface="Trebuchet MS"/>
              <a:cs typeface="Trebuchet MS"/>
            </a:rPr>
            <a:t>
</a:t>
          </a:r>
          <a:r>
            <a:rPr lang="en-US" cap="none" sz="1300" b="1" i="0" u="none" baseline="0">
              <a:solidFill>
                <a:srgbClr val="000000"/>
              </a:solidFill>
              <a:latin typeface="Trebuchet MS"/>
              <a:ea typeface="Trebuchet MS"/>
              <a:cs typeface="Trebuchet MS"/>
            </a:rPr>
            <a:t>Prakash (Sanju) DEENAPANRAY
</a:t>
          </a:r>
          <a:r>
            <a:rPr lang="en-US" cap="none" sz="1300" b="1" i="0" u="none" baseline="0">
              <a:solidFill>
                <a:srgbClr val="000000"/>
              </a:solidFill>
              <a:latin typeface="Trebuchet MS"/>
              <a:ea typeface="Trebuchet MS"/>
              <a:cs typeface="Trebuchet MS"/>
            </a:rPr>
            <a:t>(</a:t>
          </a:r>
          <a:r>
            <a:rPr lang="en-US" cap="none" sz="1200" b="1" i="0" u="none" baseline="0">
              <a:solidFill>
                <a:srgbClr val="0000FF"/>
              </a:solidFill>
              <a:latin typeface="Trebuchet MS"/>
              <a:ea typeface="Trebuchet MS"/>
              <a:cs typeface="Trebuchet MS"/>
            </a:rPr>
            <a:t>sanju@ecolivinginaction.com</a:t>
          </a:r>
          <a:r>
            <a:rPr lang="en-US" cap="none" sz="1200" b="1" i="0" u="none" baseline="0">
              <a:solidFill>
                <a:srgbClr val="000000"/>
              </a:solidFill>
              <a:latin typeface="Trebuchet MS"/>
              <a:ea typeface="Trebuchet MS"/>
              <a:cs typeface="Trebuchet MS"/>
            </a:rPr>
            <a:t>)
</a:t>
          </a:r>
          <a:r>
            <a:rPr lang="en-US" cap="none" sz="1200" b="1" i="0" u="none" baseline="0">
              <a:solidFill>
                <a:srgbClr val="000000"/>
              </a:solidFill>
              <a:latin typeface="Trebuchet MS"/>
              <a:ea typeface="Trebuchet MS"/>
              <a:cs typeface="Trebuchet MS"/>
            </a:rPr>
            <a:t>
</a:t>
          </a:r>
          <a:r>
            <a:rPr lang="en-US" cap="none" sz="1100" b="1" i="0" u="none" baseline="0">
              <a:solidFill>
                <a:srgbClr val="000000"/>
              </a:solidFill>
              <a:latin typeface="Trebuchet MS"/>
              <a:ea typeface="Trebuchet MS"/>
              <a:cs typeface="Trebuchet MS"/>
            </a:rPr>
            <a:t>Director
</a:t>
          </a:r>
          <a:r>
            <a:rPr lang="en-US" cap="none" sz="1100" b="1" i="0" u="none" baseline="0">
              <a:solidFill>
                <a:srgbClr val="000000"/>
              </a:solidFill>
              <a:latin typeface="Trebuchet MS"/>
              <a:ea typeface="Trebuchet MS"/>
              <a:cs typeface="Trebuchet MS"/>
            </a:rPr>
            <a:t>ELIA - Ecological Living In Action Ltd
</a:t>
          </a:r>
          <a:r>
            <a:rPr lang="en-US" cap="none" sz="1100" b="1" i="0" u="none" baseline="0">
              <a:solidFill>
                <a:srgbClr val="000000"/>
              </a:solidFill>
              <a:latin typeface="Trebuchet MS"/>
              <a:ea typeface="Trebuchet MS"/>
              <a:cs typeface="Trebuchet MS"/>
            </a:rPr>
            <a:t>74, Societe La Fleche, la Gaulette
</a:t>
          </a:r>
          <a:r>
            <a:rPr lang="en-US" cap="none" sz="1100" b="1" i="0" u="none" baseline="0">
              <a:solidFill>
                <a:srgbClr val="000000"/>
              </a:solidFill>
              <a:latin typeface="Trebuchet MS"/>
              <a:ea typeface="Trebuchet MS"/>
              <a:cs typeface="Trebuchet MS"/>
            </a:rPr>
            <a:t>Republic of Mauritius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85725</xdr:rowOff>
    </xdr:from>
    <xdr:to>
      <xdr:col>17</xdr:col>
      <xdr:colOff>104775</xdr:colOff>
      <xdr:row>74</xdr:row>
      <xdr:rowOff>28575</xdr:rowOff>
    </xdr:to>
    <xdr:sp>
      <xdr:nvSpPr>
        <xdr:cNvPr id="1" name="Text Box 1"/>
        <xdr:cNvSpPr txBox="1">
          <a:spLocks noChangeArrowheads="1"/>
        </xdr:cNvSpPr>
      </xdr:nvSpPr>
      <xdr:spPr>
        <a:xfrm>
          <a:off x="114300" y="247650"/>
          <a:ext cx="10353675" cy="11763375"/>
        </a:xfrm>
        <a:prstGeom prst="rect">
          <a:avLst/>
        </a:prstGeom>
        <a:solidFill>
          <a:srgbClr val="92D050"/>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Trebuchet MS"/>
              <a:ea typeface="Trebuchet MS"/>
              <a:cs typeface="Trebuchet MS"/>
            </a:rPr>
            <a:t>General
</a:t>
          </a:r>
          <a:r>
            <a:rPr lang="en-US" cap="none" sz="1200" b="0" i="0" u="none" baseline="0">
              <a:solidFill>
                <a:srgbClr val="000000"/>
              </a:solidFill>
              <a:latin typeface="Trebuchet MS"/>
              <a:ea typeface="Trebuchet MS"/>
              <a:cs typeface="Trebuchet MS"/>
            </a:rPr>
            <a:t>The tool has been developed by Dr Prakash (Sanju) Deenapanray in order to allow carbon accounting in various sectors for both reporting purposes and to promote the development of carbon projects in Mauritius (island). It should assist users to quantify the baseline and impacts of alternative low-carbon projects on greenhouse gas emissions.  The calculator will also be valuable for voluntary reporting of GHG emissions under various Corporate Social and Environmental Responsibility schemes. The calculator is designed in a transparent way so that users are able to follow all the calculations, as well as the emission factors used.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CarbonLogic™ has been designed by following the key principles of carbon accounting that are also recommended by ISO 14064:
</a:t>
          </a:r>
          <a:r>
            <a:rPr lang="en-US" cap="none" sz="1200" b="0" i="0" u="none" baseline="0">
              <a:solidFill>
                <a:srgbClr val="000000"/>
              </a:solidFill>
              <a:latin typeface="Trebuchet MS"/>
              <a:ea typeface="Trebuchet MS"/>
              <a:cs typeface="Trebuchet MS"/>
            </a:rPr>
            <a:t>   1. </a:t>
          </a:r>
          <a:r>
            <a:rPr lang="en-US" cap="none" sz="1200" b="0" i="0" u="sng" baseline="0">
              <a:solidFill>
                <a:srgbClr val="000000"/>
              </a:solidFill>
              <a:latin typeface="Trebuchet MS"/>
              <a:ea typeface="Trebuchet MS"/>
              <a:cs typeface="Trebuchet MS"/>
            </a:rPr>
            <a:t>Relevance:</a:t>
          </a:r>
          <a:r>
            <a:rPr lang="en-US" cap="none" sz="1200" b="0" i="0" u="none" baseline="0">
              <a:solidFill>
                <a:srgbClr val="000000"/>
              </a:solidFill>
              <a:latin typeface="Trebuchet MS"/>
              <a:ea typeface="Trebuchet MS"/>
              <a:cs typeface="Trebuchet MS"/>
            </a:rPr>
            <a:t> Select the GHG sources, GHG sinks, GHG reservoirs, data and methodologies appropriate to the needs of the Client;
</a:t>
          </a:r>
          <a:r>
            <a:rPr lang="en-US" cap="none" sz="1200" b="0" i="0" u="none" baseline="0">
              <a:solidFill>
                <a:srgbClr val="000000"/>
              </a:solidFill>
              <a:latin typeface="Trebuchet MS"/>
              <a:ea typeface="Trebuchet MS"/>
              <a:cs typeface="Trebuchet MS"/>
            </a:rPr>
            <a:t>   2. </a:t>
          </a:r>
          <a:r>
            <a:rPr lang="en-US" cap="none" sz="1200" b="0" i="0" u="sng" baseline="0">
              <a:solidFill>
                <a:srgbClr val="000000"/>
              </a:solidFill>
              <a:latin typeface="Trebuchet MS"/>
              <a:ea typeface="Trebuchet MS"/>
              <a:cs typeface="Trebuchet MS"/>
            </a:rPr>
            <a:t>Completeness</a:t>
          </a:r>
          <a:r>
            <a:rPr lang="en-US" cap="none" sz="1200" b="0" i="0" u="none" baseline="0">
              <a:solidFill>
                <a:srgbClr val="000000"/>
              </a:solidFill>
              <a:latin typeface="Trebuchet MS"/>
              <a:ea typeface="Trebuchet MS"/>
              <a:cs typeface="Trebuchet MS"/>
            </a:rPr>
            <a:t>: Include all relevant GHG emissions and removals;
</a:t>
          </a:r>
          <a:r>
            <a:rPr lang="en-US" cap="none" sz="1200" b="0" i="0" u="none" baseline="0">
              <a:solidFill>
                <a:srgbClr val="000000"/>
              </a:solidFill>
              <a:latin typeface="Trebuchet MS"/>
              <a:ea typeface="Trebuchet MS"/>
              <a:cs typeface="Trebuchet MS"/>
            </a:rPr>
            <a:t>   3. </a:t>
          </a:r>
          <a:r>
            <a:rPr lang="en-US" cap="none" sz="1200" b="0" i="0" u="sng" baseline="0">
              <a:solidFill>
                <a:srgbClr val="000000"/>
              </a:solidFill>
              <a:latin typeface="Trebuchet MS"/>
              <a:ea typeface="Trebuchet MS"/>
              <a:cs typeface="Trebuchet MS"/>
            </a:rPr>
            <a:t>Consistency</a:t>
          </a:r>
          <a:r>
            <a:rPr lang="en-US" cap="none" sz="1200" b="0" i="0" u="none" baseline="0">
              <a:solidFill>
                <a:srgbClr val="000000"/>
              </a:solidFill>
              <a:latin typeface="Trebuchet MS"/>
              <a:ea typeface="Trebuchet MS"/>
              <a:cs typeface="Trebuchet MS"/>
            </a:rPr>
            <a:t>: Enable meaningful comparisons in GHG-related information;
</a:t>
          </a:r>
          <a:r>
            <a:rPr lang="en-US" cap="none" sz="1200" b="0" i="0" u="none" baseline="0">
              <a:solidFill>
                <a:srgbClr val="000000"/>
              </a:solidFill>
              <a:latin typeface="Trebuchet MS"/>
              <a:ea typeface="Trebuchet MS"/>
              <a:cs typeface="Trebuchet MS"/>
            </a:rPr>
            <a:t>   4. </a:t>
          </a:r>
          <a:r>
            <a:rPr lang="en-US" cap="none" sz="1200" b="0" i="0" u="sng" baseline="0">
              <a:solidFill>
                <a:srgbClr val="000000"/>
              </a:solidFill>
              <a:latin typeface="Trebuchet MS"/>
              <a:ea typeface="Trebuchet MS"/>
              <a:cs typeface="Trebuchet MS"/>
            </a:rPr>
            <a:t>Accuracy</a:t>
          </a:r>
          <a:r>
            <a:rPr lang="en-US" cap="none" sz="1200" b="0" i="0" u="none" baseline="0">
              <a:solidFill>
                <a:srgbClr val="000000"/>
              </a:solidFill>
              <a:latin typeface="Trebuchet MS"/>
              <a:ea typeface="Trebuchet MS"/>
              <a:cs typeface="Trebuchet MS"/>
            </a:rPr>
            <a:t>: Reduce bias and uncertainties as far as is practical;
</a:t>
          </a:r>
          <a:r>
            <a:rPr lang="en-US" cap="none" sz="1200" b="0" i="0" u="none" baseline="0">
              <a:solidFill>
                <a:srgbClr val="000000"/>
              </a:solidFill>
              <a:latin typeface="Trebuchet MS"/>
              <a:ea typeface="Trebuchet MS"/>
              <a:cs typeface="Trebuchet MS"/>
            </a:rPr>
            <a:t>   5. </a:t>
          </a:r>
          <a:r>
            <a:rPr lang="en-US" cap="none" sz="1200" b="0" i="0" u="sng" baseline="0">
              <a:solidFill>
                <a:srgbClr val="000000"/>
              </a:solidFill>
              <a:latin typeface="Trebuchet MS"/>
              <a:ea typeface="Trebuchet MS"/>
              <a:cs typeface="Trebuchet MS"/>
            </a:rPr>
            <a:t>Transparency</a:t>
          </a:r>
          <a:r>
            <a:rPr lang="en-US" cap="none" sz="1200" b="0" i="0" u="none" baseline="0">
              <a:solidFill>
                <a:srgbClr val="000000"/>
              </a:solidFill>
              <a:latin typeface="Trebuchet MS"/>
              <a:ea typeface="Trebuchet MS"/>
              <a:cs typeface="Trebuchet MS"/>
            </a:rPr>
            <a:t>: Disclose sufficient and appropriate GHG-related information to allow intended users to make decisions with reasonable         
</a:t>
          </a:r>
          <a:r>
            <a:rPr lang="en-US" cap="none" sz="1200" b="0" i="0" u="none" baseline="0">
              <a:solidFill>
                <a:srgbClr val="000000"/>
              </a:solidFill>
              <a:latin typeface="Trebuchet MS"/>
              <a:ea typeface="Trebuchet MS"/>
              <a:cs typeface="Trebuchet MS"/>
            </a:rPr>
            <a:t>                             confidence.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a:t>
          </a:r>
          <a:r>
            <a:rPr lang="en-US" cap="none" sz="1400" b="1" i="0" u="none" baseline="0">
              <a:solidFill>
                <a:srgbClr val="000000"/>
              </a:solidFill>
              <a:latin typeface="Trebuchet MS"/>
              <a:ea typeface="Trebuchet MS"/>
              <a:cs typeface="Trebuchet MS"/>
            </a:rPr>
            <a:t>Scope of current version
</a:t>
          </a:r>
          <a:r>
            <a:rPr lang="en-US" cap="none" sz="1200" b="0" i="0" u="none" baseline="0">
              <a:solidFill>
                <a:srgbClr val="000000"/>
              </a:solidFill>
              <a:latin typeface="Trebuchet MS"/>
              <a:ea typeface="Trebuchet MS"/>
              <a:cs typeface="Trebuchet MS"/>
            </a:rPr>
            <a:t>According to statistics recently realised by the Central Statistics Office, carbon dioxide (CO2) is by far the predominant  greenhouse gas (GHG) that is emitted in Mauritius (</a:t>
          </a:r>
          <a:r>
            <a:rPr lang="en-US" cap="none" sz="1200" b="0" i="0" u="sng" baseline="0">
              <a:solidFill>
                <a:srgbClr val="000000"/>
              </a:solidFill>
              <a:latin typeface="Trebuchet MS"/>
              <a:ea typeface="Trebuchet MS"/>
              <a:cs typeface="Trebuchet MS"/>
            </a:rPr>
            <a:t>http://www.gov.mu/portal/goc/cso/ei777/toc.htm</a:t>
          </a:r>
          <a:r>
            <a:rPr lang="en-US" cap="none" sz="1200" b="0" i="0" u="none" baseline="0">
              <a:solidFill>
                <a:srgbClr val="000000"/>
              </a:solidFill>
              <a:latin typeface="Trebuchet MS"/>
              <a:ea typeface="Trebuchet MS"/>
              <a:cs typeface="Trebuchet MS"/>
            </a:rPr>
            <a:t>). The emission of CO2 comes mainly from fossil fuel combustion activities, where approximately 60% of emissions arising from energy industries; about 25% coming from the transport sector (road transport); and the manufacturing sector accounting for about 13% of CO2. On a weight basis, emissions of methane (CH4) and nitrous oxide (N2O) correspond to ~1% and ~0.03%, respectively, of the total CO2 emitted from fuel combustion activities.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For these reasons, the current version of CarbonLogic™ covers only CO2 emissions reductions against two baselines: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1. electricity derived from the grid; and
</a:t>
          </a:r>
          <a:r>
            <a:rPr lang="en-US" cap="none" sz="1200" b="0" i="0" u="none" baseline="0">
              <a:solidFill>
                <a:srgbClr val="000000"/>
              </a:solidFill>
              <a:latin typeface="Trebuchet MS"/>
              <a:ea typeface="Trebuchet MS"/>
              <a:cs typeface="Trebuchet MS"/>
            </a:rPr>
            <a:t> 2. combustion of liquid fossil fuels (stationary and non-stationary).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The first baseline allows the calculation of emission reduction arising from energy efficiency and/or renewable energy projects that either reduce or displace the use of grid electricity. The second baseline is applicable for any type of project that either reduce or displace liquid fossil fuels (e.g. manufacturing sector, transport sector (excluding aviation), combustion of liquid fuels to generate off-grid electrcity etc ...).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Subsequent versions will increase the scope of both (i) types of project (e.g. waste management, forest carbon etc ...), and (ii) number of GHGs (e.g. CH4 and N2O) 
</a:t>
          </a:r>
          <a:r>
            <a:rPr lang="en-US" cap="none" sz="1200" b="0" i="0" u="none" baseline="0">
              <a:solidFill>
                <a:srgbClr val="000000"/>
              </a:solidFill>
              <a:latin typeface="Trebuchet MS"/>
              <a:ea typeface="Trebuchet MS"/>
              <a:cs typeface="Trebuchet MS"/>
            </a:rPr>
            <a:t>
</a:t>
          </a:r>
          <a:r>
            <a:rPr lang="en-US" cap="none" sz="1400" b="1" i="0" u="none" baseline="0">
              <a:solidFill>
                <a:srgbClr val="000000"/>
              </a:solidFill>
              <a:latin typeface="Trebuchet MS"/>
              <a:ea typeface="Trebuchet MS"/>
              <a:cs typeface="Trebuchet MS"/>
            </a:rPr>
            <a:t>Methodology
</a:t>
          </a:r>
          <a:r>
            <a:rPr lang="en-US" cap="none" sz="1200" b="0" i="0" u="none" baseline="0">
              <a:solidFill>
                <a:srgbClr val="000000"/>
              </a:solidFill>
              <a:latin typeface="Trebuchet MS"/>
              <a:ea typeface="Trebuchet MS"/>
              <a:cs typeface="Trebuchet MS"/>
            </a:rPr>
            <a:t>Whereever applicable, CarbonLogic™ uses '</a:t>
          </a:r>
          <a:r>
            <a:rPr lang="en-US" cap="none" sz="1200" b="0" i="0" u="none" baseline="0">
              <a:solidFill>
                <a:srgbClr val="800080"/>
              </a:solidFill>
              <a:latin typeface="Trebuchet MS"/>
              <a:ea typeface="Trebuchet MS"/>
              <a:cs typeface="Trebuchet MS"/>
            </a:rPr>
            <a:t>Approved Baseline and Monitoring Methodologies for CDM Project Activities</a:t>
          </a:r>
          <a:r>
            <a:rPr lang="en-US" cap="none" sz="1200" b="0" i="0" u="none" baseline="0">
              <a:solidFill>
                <a:srgbClr val="000000"/>
              </a:solidFill>
              <a:latin typeface="Trebuchet MS"/>
              <a:ea typeface="Trebuchet MS"/>
              <a:cs typeface="Trebuchet MS"/>
            </a:rPr>
            <a:t>' as suggested by the carbon accounting guidelines in ISO 14064 - Parts 1 (organizational level) and 2 (project level)</a:t>
          </a:r>
          <a:r>
            <a:rPr lang="en-US" cap="none" sz="1200" b="0" i="0" u="none" baseline="0">
              <a:solidFill>
                <a:srgbClr val="80008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a:t>
          </a:r>
          <a:r>
            <a:rPr lang="en-US" cap="none" sz="1200" b="0" i="0" u="sng" baseline="0">
              <a:solidFill>
                <a:srgbClr val="000000"/>
              </a:solidFill>
              <a:latin typeface="Trebuchet MS"/>
              <a:ea typeface="Trebuchet MS"/>
              <a:cs typeface="Trebuchet MS"/>
            </a:rPr>
            <a:t>http://cdm.unfccc.int/methodologies/PAmethodologies/approved.html</a:t>
          </a:r>
          <a:r>
            <a:rPr lang="en-US" cap="none" sz="1200" b="0" i="0" u="none" baseline="0">
              <a:solidFill>
                <a:srgbClr val="000000"/>
              </a:solidFill>
              <a:latin typeface="Trebuchet MS"/>
              <a:ea typeface="Trebuchet MS"/>
              <a:cs typeface="Trebuchet MS"/>
            </a:rPr>
            <a:t>). Any such methodology is duly referenced when used in the following work sheets. 
</a:t>
          </a:r>
          <a:r>
            <a:rPr lang="en-US" cap="none" sz="1200" b="1" i="0" u="none" baseline="0">
              <a:solidFill>
                <a:srgbClr val="000000"/>
              </a:solidFill>
              <a:latin typeface="Trebuchet MS"/>
              <a:ea typeface="Trebuchet MS"/>
              <a:cs typeface="Trebuchet MS"/>
            </a:rPr>
            <a:t>
</a:t>
          </a:r>
          <a:r>
            <a:rPr lang="en-US" cap="none" sz="1400" b="1" i="0" u="none" baseline="0">
              <a:solidFill>
                <a:srgbClr val="000000"/>
              </a:solidFill>
              <a:latin typeface="Trebuchet MS"/>
              <a:ea typeface="Trebuchet MS"/>
              <a:cs typeface="Trebuchet MS"/>
            </a:rPr>
            <a:t>Emission factors and required activity data
</a:t>
          </a:r>
          <a:r>
            <a:rPr lang="en-US" cap="none" sz="1200" b="0" i="0" u="none" baseline="0">
              <a:solidFill>
                <a:srgbClr val="000000"/>
              </a:solidFill>
              <a:latin typeface="Trebuchet MS"/>
              <a:ea typeface="Trebuchet MS"/>
              <a:cs typeface="Trebuchet MS"/>
            </a:rPr>
            <a:t>Whenever permissible, organizational or project specific emission factors are used. Else, the emission factors in CarbonLogic™ are derived from the '</a:t>
          </a:r>
          <a:r>
            <a:rPr lang="en-US" cap="none" sz="1200" b="0" i="0" u="none" baseline="0">
              <a:solidFill>
                <a:srgbClr val="800080"/>
              </a:solidFill>
              <a:latin typeface="Trebuchet MS"/>
              <a:ea typeface="Trebuchet MS"/>
              <a:cs typeface="Trebuchet MS"/>
            </a:rPr>
            <a:t>2006 IPCC Guidelines for National Greenhouse Gas Inventories</a:t>
          </a:r>
          <a:r>
            <a:rPr lang="en-US" cap="none" sz="1200" b="0" i="0" u="none" baseline="0">
              <a:solidFill>
                <a:srgbClr val="000000"/>
              </a:solidFill>
              <a:latin typeface="Trebuchet MS"/>
              <a:ea typeface="Trebuchet MS"/>
              <a:cs typeface="Trebuchet MS"/>
            </a:rPr>
            <a:t>'</a:t>
          </a:r>
          <a:r>
            <a:rPr lang="en-US" cap="none" sz="1200" b="0" i="0" u="none" baseline="0">
              <a:solidFill>
                <a:srgbClr val="80008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a:t>
          </a:r>
          <a:r>
            <a:rPr lang="en-US" cap="none" sz="1200" b="0" i="0" u="sng" baseline="0">
              <a:solidFill>
                <a:srgbClr val="000000"/>
              </a:solidFill>
              <a:latin typeface="Trebuchet MS"/>
              <a:ea typeface="Trebuchet MS"/>
              <a:cs typeface="Trebuchet MS"/>
            </a:rPr>
            <a:t>http://www.ipcc-nggip.iges.or.jp/public/2006gl/index.html</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The grid emission factor (EFgrid) has been calculated using the Methjodological</a:t>
          </a:r>
          <a:r>
            <a:rPr lang="en-US" cap="none" sz="1200" b="0" i="0" u="none" baseline="0">
              <a:solidFill>
                <a:srgbClr val="000000"/>
              </a:solidFill>
              <a:latin typeface="Trebuchet MS"/>
              <a:ea typeface="Trebuchet MS"/>
              <a:cs typeface="Trebuchet MS"/>
            </a:rPr>
            <a:t> Tool</a:t>
          </a:r>
          <a:r>
            <a:rPr lang="en-US" cap="none" sz="1200" b="0" i="0" u="none" baseline="0">
              <a:solidFill>
                <a:srgbClr val="800080"/>
              </a:solidFill>
              <a:latin typeface="Trebuchet MS"/>
              <a:ea typeface="Trebuchet MS"/>
              <a:cs typeface="Trebuchet MS"/>
            </a:rPr>
            <a:t> "Tool to calculate the emission factor for an electricity system - Version 02.2.1 (EB63 Report Annex 19)</a:t>
          </a:r>
          <a:r>
            <a:rPr lang="en-US" cap="none" sz="1200" b="0" i="0" u="none" baseline="0">
              <a:solidFill>
                <a:srgbClr val="000000"/>
              </a:solidFill>
              <a:latin typeface="Trebuchet MS"/>
              <a:ea typeface="Trebuchet MS"/>
              <a:cs typeface="Trebuchet MS"/>
            </a:rPr>
            <a:t>' (</a:t>
          </a:r>
          <a:r>
            <a:rPr lang="en-US" cap="none" sz="1200" b="0" i="0" u="sng" baseline="0">
              <a:solidFill>
                <a:srgbClr val="000000"/>
              </a:solidFill>
              <a:latin typeface="Trebuchet MS"/>
              <a:ea typeface="Trebuchet MS"/>
              <a:cs typeface="Trebuchet MS"/>
            </a:rPr>
            <a:t>http://cdm.unfccc.int/Reference/tools/index.html - accessed 22 July 2012</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a:t>
          </a:r>
          <a:r>
            <a:rPr lang="en-US" cap="none" sz="1400" b="1" i="0" u="none" baseline="0">
              <a:solidFill>
                <a:srgbClr val="000000"/>
              </a:solidFill>
              <a:latin typeface="Trebuchet MS"/>
              <a:ea typeface="Trebuchet MS"/>
              <a:cs typeface="Trebuchet MS"/>
            </a:rPr>
            <a:t>Units of activity data
</a:t>
          </a:r>
          <a:r>
            <a:rPr lang="en-US" cap="none" sz="1200" b="0" i="0" u="none" baseline="0">
              <a:solidFill>
                <a:srgbClr val="000000"/>
              </a:solidFill>
              <a:latin typeface="Trebuchet MS"/>
              <a:ea typeface="Trebuchet MS"/>
              <a:cs typeface="Trebuchet MS"/>
            </a:rPr>
            <a:t>The units of the activity data used for calculations are specified in </a:t>
          </a:r>
          <a:r>
            <a:rPr lang="en-US" cap="none" sz="1200" b="1" i="0" u="none" baseline="0">
              <a:solidFill>
                <a:srgbClr val="FF0000"/>
              </a:solidFill>
              <a:latin typeface="Trebuchet MS"/>
              <a:ea typeface="Trebuchet MS"/>
              <a:cs typeface="Trebuchet MS"/>
            </a:rPr>
            <a:t>RED</a:t>
          </a:r>
          <a:r>
            <a:rPr lang="en-US" cap="none" sz="1200" b="0" i="0" u="none" baseline="0">
              <a:solidFill>
                <a:srgbClr val="000000"/>
              </a:solidFill>
              <a:latin typeface="Trebuchet MS"/>
              <a:ea typeface="Trebuchet MS"/>
              <a:cs typeface="Trebuchet MS"/>
            </a:rPr>
            <a:t> in the work sheets.
</a:t>
          </a:r>
          <a:r>
            <a:rPr lang="en-US" cap="none" sz="1200" b="0" i="0" u="none" baseline="0">
              <a:solidFill>
                <a:srgbClr val="000000"/>
              </a:solidFill>
              <a:latin typeface="Trebuchet MS"/>
              <a:ea typeface="Trebuchet MS"/>
              <a:cs typeface="Trebuchet MS"/>
            </a:rPr>
            <a:t>
</a:t>
          </a:r>
          <a:r>
            <a:rPr lang="en-US" cap="none" sz="1400" b="1" i="0" u="none" baseline="0">
              <a:solidFill>
                <a:srgbClr val="000000"/>
              </a:solidFill>
              <a:latin typeface="Trebuchet MS"/>
              <a:ea typeface="Trebuchet MS"/>
              <a:cs typeface="Trebuchet MS"/>
            </a:rPr>
            <a:t>Acknowledgements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Mr Shamshir Mukoon, Central Electricity Board, is kindly acknowledged for making statistical data available for calculating the grid emission factor for Mauritius. The feedback from users is much appreciated. 
</a:t>
          </a:r>
          <a:r>
            <a:rPr lang="en-US" cap="none" sz="1200" b="0" i="0" u="none" baseline="0">
              <a:solidFill>
                <a:srgbClr val="000000"/>
              </a:solidFill>
              <a:latin typeface="Trebuchet MS"/>
              <a:ea typeface="Trebuchet MS"/>
              <a:cs typeface="Trebuchet MS"/>
            </a:rPr>
            <a:t> 
</a:t>
          </a:r>
          <a:r>
            <a:rPr lang="en-US" cap="none" sz="1400" b="1" i="0" u="none" baseline="0">
              <a:solidFill>
                <a:srgbClr val="000000"/>
              </a:solidFill>
              <a:latin typeface="Trebuchet MS"/>
              <a:ea typeface="Trebuchet MS"/>
              <a:cs typeface="Trebuchet MS"/>
            </a:rPr>
            <a:t>Other resources
</a:t>
          </a:r>
          <a:r>
            <a:rPr lang="en-US" cap="none" sz="1200" b="0" i="0" u="none" baseline="0">
              <a:solidFill>
                <a:srgbClr val="000000"/>
              </a:solidFill>
              <a:latin typeface="Trebuchet MS"/>
              <a:ea typeface="Trebuchet MS"/>
              <a:cs typeface="Trebuchet MS"/>
            </a:rPr>
            <a:t>Additional resources can be found at: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1. The Greenhouse Gas Protocol Initiative (</a:t>
          </a:r>
          <a:r>
            <a:rPr lang="en-US" cap="none" sz="1200" b="0" i="0" u="sng" baseline="0">
              <a:solidFill>
                <a:srgbClr val="000000"/>
              </a:solidFill>
              <a:latin typeface="Trebuchet MS"/>
              <a:ea typeface="Trebuchet MS"/>
              <a:cs typeface="Trebuchet MS"/>
            </a:rPr>
            <a:t>http://www.wri.org/ghg-protocol</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2. </a:t>
          </a:r>
          <a:r>
            <a:rPr lang="en-US" cap="none" sz="1200" b="1" i="0" u="none" baseline="0">
              <a:solidFill>
                <a:srgbClr val="000000"/>
              </a:solidFill>
              <a:latin typeface="Trebuchet MS"/>
              <a:ea typeface="Trebuchet MS"/>
              <a:cs typeface="Trebuchet MS"/>
            </a:rPr>
            <a:t>Aviation sector</a:t>
          </a:r>
          <a:r>
            <a:rPr lang="en-US" cap="none" sz="1200" b="0" i="0" u="none" baseline="0">
              <a:solidFill>
                <a:srgbClr val="000000"/>
              </a:solidFill>
              <a:latin typeface="Trebuchet MS"/>
              <a:ea typeface="Trebuchet MS"/>
              <a:cs typeface="Trebuchet MS"/>
            </a:rPr>
            <a:t> : Emissions from air travel is calculated using the GHG emissions calculator developed by the '</a:t>
          </a:r>
          <a:r>
            <a:rPr lang="en-US" cap="none" sz="1200" b="0" i="0" u="none" baseline="0">
              <a:solidFill>
                <a:srgbClr val="800080"/>
              </a:solidFill>
              <a:latin typeface="Trebuchet MS"/>
              <a:ea typeface="Trebuchet MS"/>
              <a:cs typeface="Trebuchet MS"/>
            </a:rPr>
            <a:t>International Civil Aviation         
</a:t>
          </a:r>
          <a:r>
            <a:rPr lang="en-US" cap="none" sz="1200" b="0" i="0" u="none" baseline="0">
              <a:solidFill>
                <a:srgbClr val="800080"/>
              </a:solidFill>
              <a:latin typeface="Trebuchet MS"/>
              <a:ea typeface="Trebuchet MS"/>
              <a:cs typeface="Trebuchet MS"/>
            </a:rPr>
            <a:t>                                Organization, ICAO</a:t>
          </a:r>
          <a:r>
            <a:rPr lang="en-US" cap="none" sz="1200" b="0" i="0" u="none" baseline="0">
              <a:solidFill>
                <a:srgbClr val="000000"/>
              </a:solidFill>
              <a:latin typeface="Trebuchet MS"/>
              <a:ea typeface="Trebuchet MS"/>
              <a:cs typeface="Trebuchet MS"/>
            </a:rPr>
            <a:t>' (</a:t>
          </a:r>
          <a:r>
            <a:rPr lang="en-US" cap="none" sz="1200" b="0" i="0" u="sng" baseline="0">
              <a:solidFill>
                <a:srgbClr val="000000"/>
              </a:solidFill>
              <a:latin typeface="Trebuchet MS"/>
              <a:ea typeface="Trebuchet MS"/>
              <a:cs typeface="Trebuchet MS"/>
            </a:rPr>
            <a:t>http://www2.icao.int/en/carbonoffset/Pages/default.aspx</a:t>
          </a:r>
          <a:r>
            <a:rPr lang="en-US" cap="none" sz="1200" b="0" i="0" u="none" baseline="0">
              <a:solidFill>
                <a:srgbClr val="000000"/>
              </a:solidFill>
              <a:latin typeface="Trebuchet MS"/>
              <a:ea typeface="Trebuchet MS"/>
              <a:cs typeface="Trebuchet MS"/>
            </a:rPr>
            <a:t>). It is pointed out that ICAO's Committee on 
</a:t>
          </a:r>
          <a:r>
            <a:rPr lang="en-US" cap="none" sz="1200" b="0" i="0" u="none" baseline="0">
              <a:solidFill>
                <a:srgbClr val="000000"/>
              </a:solidFill>
              <a:latin typeface="Trebuchet MS"/>
              <a:ea typeface="Trebuchet MS"/>
              <a:cs typeface="Trebuchet MS"/>
            </a:rPr>
            <a:t>                                Aviation Environmental Protection (CAEP) has recently agreed on a CO2 Metric System for characterizing aricraft emissions.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The new system will account for fuel burn performance, fuselage geometry and maximum takeoff weight at three different  
</a:t>
          </a:r>
          <a:r>
            <a:rPr lang="en-US" cap="none" sz="1200" b="0" i="0" u="none" baseline="0">
              <a:solidFill>
                <a:srgbClr val="000000"/>
              </a:solidFill>
              <a:latin typeface="Trebuchet MS"/>
              <a:ea typeface="Trebuchet MS"/>
              <a:cs typeface="Trebuchet MS"/>
            </a:rPr>
            <a:t>                                cruise conditions. As a next step,</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CAEP</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will define certification procedures for the new system and its scope of applicability.              (</a:t>
          </a:r>
          <a:r>
            <a:rPr lang="en-US" cap="none" sz="1200" b="0" i="0" u="sng" baseline="0">
              <a:solidFill>
                <a:srgbClr val="000000"/>
              </a:solidFill>
              <a:latin typeface="Trebuchet MS"/>
              <a:ea typeface="Trebuchet MS"/>
              <a:cs typeface="Trebuchet MS"/>
            </a:rPr>
            <a:t>http://energy-l.iisd.org/news/icao-agrees-on-carbon-dioxide-metric-system/</a:t>
          </a:r>
          <a:r>
            <a:rPr lang="en-US" cap="none" sz="1200" b="0" i="0" u="none" baseline="0">
              <a:solidFill>
                <a:srgbClr val="000000"/>
              </a:solidFill>
              <a:latin typeface="Trebuchet MS"/>
              <a:ea typeface="Trebuchet MS"/>
              <a:cs typeface="Trebuchet MS"/>
            </a:rPr>
            <a:t> - 11 July 2012); </a:t>
          </a:r>
          <a:r>
            <a:rPr lang="en-US" cap="none" sz="1200" b="0" i="0" u="none" baseline="0">
              <a:solidFill>
                <a:srgbClr val="000000"/>
              </a:solidFill>
              <a:latin typeface="Trebuchet MS"/>
              <a:ea typeface="Trebuchet MS"/>
              <a:cs typeface="Trebuchet MS"/>
            </a:rPr>
            <a:t>
</a:t>
          </a:r>
          <a:r>
            <a:rPr lang="en-US" cap="none" sz="1200" b="0" i="0" u="none" baseline="0">
              <a:solidFill>
                <a:srgbClr val="0066CC"/>
              </a:solidFill>
              <a:latin typeface="Trebuchet MS"/>
              <a:ea typeface="Trebuchet MS"/>
              <a:cs typeface="Trebuchet MS"/>
            </a:rPr>
            <a:t>
</a:t>
          </a:r>
          <a:r>
            <a:rPr lang="en-US" cap="none" sz="1200" b="0" i="0" u="none" baseline="0">
              <a:solidFill>
                <a:srgbClr val="FFFFFF"/>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16</xdr:col>
      <xdr:colOff>19050</xdr:colOff>
      <xdr:row>17</xdr:row>
      <xdr:rowOff>66675</xdr:rowOff>
    </xdr:to>
    <xdr:sp>
      <xdr:nvSpPr>
        <xdr:cNvPr id="1" name="TextBox 1"/>
        <xdr:cNvSpPr txBox="1">
          <a:spLocks noChangeArrowheads="1"/>
        </xdr:cNvSpPr>
      </xdr:nvSpPr>
      <xdr:spPr>
        <a:xfrm>
          <a:off x="0" y="190500"/>
          <a:ext cx="10239375" cy="262890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rebuchet MS"/>
              <a:ea typeface="Trebuchet MS"/>
              <a:cs typeface="Trebuchet MS"/>
            </a:rPr>
            <a:t>This sheet calculates the </a:t>
          </a:r>
          <a:r>
            <a:rPr lang="en-US" cap="none" sz="1200" b="1" i="0" u="none" baseline="0">
              <a:solidFill>
                <a:srgbClr val="000000"/>
              </a:solidFill>
              <a:latin typeface="Trebuchet MS"/>
              <a:ea typeface="Trebuchet MS"/>
              <a:cs typeface="Trebuchet MS"/>
            </a:rPr>
            <a:t>grid emission factor (EFgrid)</a:t>
          </a:r>
          <a:r>
            <a:rPr lang="en-US" cap="none" sz="1200" b="0" i="0" u="none" baseline="0">
              <a:solidFill>
                <a:srgbClr val="000000"/>
              </a:solidFill>
              <a:latin typeface="Trebuchet MS"/>
              <a:ea typeface="Trebuchet MS"/>
              <a:cs typeface="Trebuchet MS"/>
            </a:rPr>
            <a:t> for Mauritius using the Methodological Tool (Version 01.1) "Tool to calculate the emission factor for an electricity system". EFgrid is calculated as a weighted sum of the Operating Margin (OM) and the Build Margin (BM). OM is calculated using the 'simple OM method', and 3-year average statistical data for fuel mix, while BM is calculated for the cohort of 5 most recently built power plants. EFgrid has been calculated for 2006, 2007 and 2008, and will have to be updated on an annual basis when new statistical data becomes available.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Data used for calculating OM and BM are contained in the worksheets named </a:t>
          </a:r>
          <a:r>
            <a:rPr lang="en-US" cap="none" sz="1200" b="1" i="0" u="none" baseline="0">
              <a:solidFill>
                <a:srgbClr val="800080"/>
              </a:solidFill>
              <a:latin typeface="Trebuchet MS"/>
              <a:ea typeface="Trebuchet MS"/>
              <a:cs typeface="Trebuchet MS"/>
            </a:rPr>
            <a:t>Simple OM</a:t>
          </a:r>
          <a:r>
            <a:rPr lang="en-US" cap="none" sz="1200" b="0" i="0" u="none" baseline="0">
              <a:solidFill>
                <a:srgbClr val="000000"/>
              </a:solidFill>
              <a:latin typeface="Trebuchet MS"/>
              <a:ea typeface="Trebuchet MS"/>
              <a:cs typeface="Trebuchet MS"/>
            </a:rPr>
            <a:t> and </a:t>
          </a:r>
          <a:r>
            <a:rPr lang="en-US" cap="none" sz="1200" b="1" i="0" u="none" baseline="0">
              <a:solidFill>
                <a:srgbClr val="800080"/>
              </a:solidFill>
              <a:latin typeface="Trebuchet MS"/>
              <a:ea typeface="Trebuchet MS"/>
              <a:cs typeface="Trebuchet MS"/>
            </a:rPr>
            <a:t>BM</a:t>
          </a:r>
          <a:r>
            <a:rPr lang="en-US" cap="none" sz="1200" b="0" i="0" u="none" baseline="0">
              <a:solidFill>
                <a:srgbClr val="000000"/>
              </a:solidFill>
              <a:latin typeface="Trebuchet MS"/>
              <a:ea typeface="Trebuchet MS"/>
              <a:cs typeface="Trebuchet MS"/>
            </a:rPr>
            <a:t>, respectively.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Different values of EF</a:t>
          </a:r>
          <a:r>
            <a:rPr lang="en-US" cap="none" sz="1200" b="0" i="0" u="none" baseline="-25000">
              <a:solidFill>
                <a:srgbClr val="000000"/>
              </a:solidFill>
              <a:latin typeface="Trebuchet MS"/>
              <a:ea typeface="Trebuchet MS"/>
              <a:cs typeface="Trebuchet MS"/>
            </a:rPr>
            <a:t>grid</a:t>
          </a:r>
          <a:r>
            <a:rPr lang="en-US" cap="none" sz="1200" b="0" i="0" u="none" baseline="0">
              <a:solidFill>
                <a:srgbClr val="000000"/>
              </a:solidFill>
              <a:latin typeface="Trebuchet MS"/>
              <a:ea typeface="Trebuchet MS"/>
              <a:cs typeface="Trebuchet MS"/>
            </a:rPr>
            <a:t> are calculated depending on the relative weights of OM and BM:
</a:t>
          </a:r>
          <a:r>
            <a:rPr lang="en-US" cap="none" sz="1200" b="0" i="0" u="none" baseline="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1. </a:t>
          </a:r>
          <a:r>
            <a:rPr lang="en-US" cap="none" sz="1200" b="1" i="0" u="none" baseline="0">
              <a:solidFill>
                <a:srgbClr val="000000"/>
              </a:solidFill>
              <a:latin typeface="Trebuchet MS"/>
              <a:ea typeface="Trebuchet MS"/>
              <a:cs typeface="Trebuchet MS"/>
            </a:rPr>
            <a:t>Wind and solar power</a:t>
          </a:r>
          <a:r>
            <a:rPr lang="en-US" cap="none" sz="1200" b="0" i="0" u="none" baseline="0">
              <a:solidFill>
                <a:srgbClr val="000000"/>
              </a:solidFill>
              <a:latin typeface="Trebuchet MS"/>
              <a:ea typeface="Trebuchet MS"/>
              <a:cs typeface="Trebuchet MS"/>
            </a:rPr>
            <a:t> generation project activities: w</a:t>
          </a:r>
          <a:r>
            <a:rPr lang="en-US" cap="none" sz="1200" b="0" i="0" u="none" baseline="-25000">
              <a:solidFill>
                <a:srgbClr val="000000"/>
              </a:solidFill>
              <a:latin typeface="Trebuchet MS"/>
              <a:ea typeface="Trebuchet MS"/>
              <a:cs typeface="Trebuchet MS"/>
            </a:rPr>
            <a:t>OM</a:t>
          </a:r>
          <a:r>
            <a:rPr lang="en-US" cap="none" sz="1200" b="0" i="0" u="none" baseline="3000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0.75 and w</a:t>
          </a:r>
          <a:r>
            <a:rPr lang="en-US" cap="none" sz="1200" b="0" i="0" u="none" baseline="-25000">
              <a:solidFill>
                <a:srgbClr val="000000"/>
              </a:solidFill>
              <a:latin typeface="Trebuchet MS"/>
              <a:ea typeface="Trebuchet MS"/>
              <a:cs typeface="Trebuchet MS"/>
            </a:rPr>
            <a:t>BM</a:t>
          </a:r>
          <a:r>
            <a:rPr lang="en-US" cap="none" sz="1200" b="0" i="0" u="none" baseline="3000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0.25 (owing to their intermittent         and non-dispatchable nature) for the first crediting period (CP) and for subsequent CPs. 
</a:t>
          </a:r>
          <a:r>
            <a:rPr lang="en-US" cap="none" sz="1200" b="0" i="0" u="none" baseline="0">
              <a:solidFill>
                <a:srgbClr val="000000"/>
              </a:solidFill>
              <a:latin typeface="Trebuchet MS"/>
              <a:ea typeface="Trebuchet MS"/>
              <a:cs typeface="Trebuchet MS"/>
            </a:rPr>
            <a:t> 2. </a:t>
          </a:r>
          <a:r>
            <a:rPr lang="en-US" cap="none" sz="1200" b="1" i="0" u="none" baseline="0">
              <a:solidFill>
                <a:srgbClr val="000000"/>
              </a:solidFill>
              <a:latin typeface="Trebuchet MS"/>
              <a:ea typeface="Trebuchet MS"/>
              <a:cs typeface="Trebuchet MS"/>
            </a:rPr>
            <a:t>All other projects:</a:t>
          </a:r>
          <a:r>
            <a:rPr lang="en-US" cap="none" sz="1200" b="0" i="0" u="none" baseline="0">
              <a:solidFill>
                <a:srgbClr val="000000"/>
              </a:solidFill>
              <a:latin typeface="Trebuchet MS"/>
              <a:ea typeface="Trebuchet MS"/>
              <a:cs typeface="Trebuchet MS"/>
            </a:rPr>
            <a:t> w</a:t>
          </a:r>
          <a:r>
            <a:rPr lang="en-US" cap="none" sz="1200" b="0" i="0" u="none" baseline="-25000">
              <a:solidFill>
                <a:srgbClr val="000000"/>
              </a:solidFill>
              <a:latin typeface="Trebuchet MS"/>
              <a:ea typeface="Trebuchet MS"/>
              <a:cs typeface="Trebuchet MS"/>
            </a:rPr>
            <a:t>OM</a:t>
          </a:r>
          <a:r>
            <a:rPr lang="en-US" cap="none" sz="1200" b="0" i="0" u="none" baseline="3000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0.5 and w</a:t>
          </a:r>
          <a:r>
            <a:rPr lang="en-US" cap="none" sz="1200" b="0" i="0" u="none" baseline="-25000">
              <a:solidFill>
                <a:srgbClr val="000000"/>
              </a:solidFill>
              <a:latin typeface="Trebuchet MS"/>
              <a:ea typeface="Trebuchet MS"/>
              <a:cs typeface="Trebuchet MS"/>
            </a:rPr>
            <a:t>BM</a:t>
          </a:r>
          <a:r>
            <a:rPr lang="en-US" cap="none" sz="1200" b="0" i="0" u="none" baseline="3000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0.5 for the first CP, and w</a:t>
          </a:r>
          <a:r>
            <a:rPr lang="en-US" cap="none" sz="1200" b="0" i="0" u="none" baseline="-25000">
              <a:solidFill>
                <a:srgbClr val="000000"/>
              </a:solidFill>
              <a:latin typeface="Trebuchet MS"/>
              <a:ea typeface="Trebuchet MS"/>
              <a:cs typeface="Trebuchet MS"/>
            </a:rPr>
            <a:t>OM</a:t>
          </a:r>
          <a:r>
            <a:rPr lang="en-US" cap="none" sz="1200" b="0" i="0" u="none" baseline="3000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0.25 and w</a:t>
          </a:r>
          <a:r>
            <a:rPr lang="en-US" cap="none" sz="1200" b="0" i="0" u="none" baseline="-25000">
              <a:solidFill>
                <a:srgbClr val="000000"/>
              </a:solidFill>
              <a:latin typeface="Trebuchet MS"/>
              <a:ea typeface="Trebuchet MS"/>
              <a:cs typeface="Trebuchet MS"/>
            </a:rPr>
            <a:t>BM</a:t>
          </a:r>
          <a:r>
            <a:rPr lang="en-US" cap="none" sz="1200" b="0" i="0" u="none" baseline="3000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 0.75 for the second and third CP,</a:t>
          </a:r>
          <a:r>
            <a:rPr lang="en-US" cap="none" sz="1200" b="0" i="0" u="none" baseline="30000">
              <a:solidFill>
                <a:srgbClr val="000000"/>
              </a:solidFill>
              <a:latin typeface="Trebuchet MS"/>
              <a:ea typeface="Trebuchet MS"/>
              <a:cs typeface="Trebuchet MS"/>
            </a:rPr>
            <a:t> </a:t>
          </a:r>
          <a:r>
            <a:rPr lang="en-US" cap="none" sz="1200" b="0" i="0" u="none" baseline="0">
              <a:solidFill>
                <a:srgbClr val="000000"/>
              </a:solidFill>
              <a:latin typeface="Trebuchet MS"/>
              <a:ea typeface="Trebuchet MS"/>
              <a:cs typeface="Trebuchet MS"/>
            </a:rPr>
            <a:t>unless          otherwise specified in the approved methodology which refers to this tool.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66675</xdr:rowOff>
    </xdr:from>
    <xdr:to>
      <xdr:col>7</xdr:col>
      <xdr:colOff>685800</xdr:colOff>
      <xdr:row>2</xdr:row>
      <xdr:rowOff>85725</xdr:rowOff>
    </xdr:to>
    <xdr:sp>
      <xdr:nvSpPr>
        <xdr:cNvPr id="1" name="TextBox 1"/>
        <xdr:cNvSpPr txBox="1">
          <a:spLocks noChangeArrowheads="1"/>
        </xdr:cNvSpPr>
      </xdr:nvSpPr>
      <xdr:spPr>
        <a:xfrm>
          <a:off x="638175" y="66675"/>
          <a:ext cx="5429250" cy="34290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This</a:t>
          </a:r>
          <a:r>
            <a:rPr lang="en-US" cap="none" sz="1200" b="1" i="0" u="none" baseline="0">
              <a:solidFill>
                <a:srgbClr val="000000"/>
              </a:solidFill>
              <a:latin typeface="Calibri"/>
              <a:ea typeface="Calibri"/>
              <a:cs typeface="Calibri"/>
            </a:rPr>
            <a:t> worksheet calculates the Operating Margin using the Simple OM method.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57150</xdr:rowOff>
    </xdr:from>
    <xdr:to>
      <xdr:col>7</xdr:col>
      <xdr:colOff>781050</xdr:colOff>
      <xdr:row>2</xdr:row>
      <xdr:rowOff>76200</xdr:rowOff>
    </xdr:to>
    <xdr:sp>
      <xdr:nvSpPr>
        <xdr:cNvPr id="1" name="TextBox 1"/>
        <xdr:cNvSpPr txBox="1">
          <a:spLocks noChangeArrowheads="1"/>
        </xdr:cNvSpPr>
      </xdr:nvSpPr>
      <xdr:spPr>
        <a:xfrm>
          <a:off x="600075" y="57150"/>
          <a:ext cx="5591175" cy="34290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This</a:t>
          </a:r>
          <a:r>
            <a:rPr lang="en-US" cap="none" sz="1200" b="1" i="0" u="none" baseline="0">
              <a:solidFill>
                <a:srgbClr val="000000"/>
              </a:solidFill>
              <a:latin typeface="Calibri"/>
              <a:ea typeface="Calibri"/>
              <a:cs typeface="Calibri"/>
            </a:rPr>
            <a:t> worksheet calculates the Build Margin using the five most recent power plants.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85725</xdr:rowOff>
    </xdr:from>
    <xdr:to>
      <xdr:col>18</xdr:col>
      <xdr:colOff>561975</xdr:colOff>
      <xdr:row>15</xdr:row>
      <xdr:rowOff>152400</xdr:rowOff>
    </xdr:to>
    <xdr:sp>
      <xdr:nvSpPr>
        <xdr:cNvPr id="1" name="TextBox 1"/>
        <xdr:cNvSpPr txBox="1">
          <a:spLocks noChangeArrowheads="1"/>
        </xdr:cNvSpPr>
      </xdr:nvSpPr>
      <xdr:spPr>
        <a:xfrm>
          <a:off x="714375" y="85725"/>
          <a:ext cx="10820400" cy="24955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rebuchet MS"/>
              <a:ea typeface="Trebuchet MS"/>
              <a:cs typeface="Trebuchet MS"/>
            </a:rPr>
            <a:t>This</a:t>
          </a:r>
          <a:r>
            <a:rPr lang="en-US" cap="none" sz="1100" b="0" i="0" u="none" baseline="0">
              <a:solidFill>
                <a:srgbClr val="000000"/>
              </a:solidFill>
              <a:latin typeface="Trebuchet MS"/>
              <a:ea typeface="Trebuchet MS"/>
              <a:cs typeface="Trebuchet MS"/>
            </a:rPr>
            <a:t> work sheet allows the CO2 emission reduction arising from energy effeiciency and renewable energy projects that reduce or displace the use of grid electricity to be calculated. In the baseline scenario, grid electricity is used prior to project implementation. Hence, the calculations utilize the grid emission factor calculated for Mauritius </a:t>
          </a:r>
          <a:r>
            <a:rPr lang="en-US" cap="none" sz="1100" b="0" i="1" u="none" baseline="0">
              <a:solidFill>
                <a:srgbClr val="000000"/>
              </a:solidFill>
              <a:latin typeface="Trebuchet MS"/>
              <a:ea typeface="Trebuchet MS"/>
              <a:cs typeface="Trebuchet MS"/>
            </a:rPr>
            <a:t>ex ante </a:t>
          </a:r>
          <a:r>
            <a:rPr lang="en-US" cap="none" sz="1100" b="0" i="0" u="none" baseline="0">
              <a:solidFill>
                <a:srgbClr val="000000"/>
              </a:solidFill>
              <a:latin typeface="Trebuchet MS"/>
              <a:ea typeface="Trebuchet MS"/>
              <a:cs typeface="Trebuchet MS"/>
            </a:rPr>
            <a:t>- meaning that the future emission reduction resulting from a potential project is calculated using the most recently available (historical) EFgrid.
</a:t>
          </a:r>
          <a:r>
            <a:rPr lang="en-US" cap="none" sz="1050" b="1" i="0" u="none" baseline="0">
              <a:solidFill>
                <a:srgbClr val="000000"/>
              </a:solidFill>
              <a:latin typeface="Trebuchet MS"/>
              <a:ea typeface="Trebuchet MS"/>
              <a:cs typeface="Trebuchet MS"/>
            </a:rPr>
            <a:t>
</a:t>
          </a:r>
          <a:r>
            <a:rPr lang="en-US" cap="none" sz="1050" b="1" i="0" u="none" baseline="0">
              <a:solidFill>
                <a:srgbClr val="000000"/>
              </a:solidFill>
              <a:latin typeface="Trebuchet MS"/>
              <a:ea typeface="Trebuchet MS"/>
              <a:cs typeface="Trebuchet MS"/>
            </a:rPr>
            <a:t>Input Data</a:t>
          </a:r>
          <a:r>
            <a:rPr lang="en-US" cap="none" sz="1100" b="1"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Please enter data in cells highlighted in </a:t>
          </a:r>
          <a:r>
            <a:rPr lang="en-US" cap="none" sz="1100" b="1" i="0" u="none" baseline="0">
              <a:solidFill>
                <a:srgbClr val="00CCFF"/>
              </a:solidFill>
              <a:latin typeface="Trebuchet MS"/>
              <a:ea typeface="Trebuchet MS"/>
              <a:cs typeface="Trebuchet MS"/>
            </a:rPr>
            <a:t>light blue</a:t>
          </a:r>
          <a:r>
            <a:rPr lang="en-US" cap="none" sz="1100" b="1" i="0" u="none" baseline="0">
              <a:solidFill>
                <a:srgbClr val="000000"/>
              </a:solidFill>
              <a:latin typeface="Trebuchet MS"/>
              <a:ea typeface="Trebuchet MS"/>
              <a:cs typeface="Trebuchet MS"/>
            </a:rPr>
            <a:t>.
</a:t>
          </a:r>
          <a:r>
            <a:rPr lang="en-US" cap="none" sz="1050" b="1" i="0" u="none" baseline="0">
              <a:solidFill>
                <a:srgbClr val="000000"/>
              </a:solidFill>
              <a:latin typeface="Trebuchet MS"/>
              <a:ea typeface="Trebuchet MS"/>
              <a:cs typeface="Trebuchet MS"/>
            </a:rPr>
            <a:t>Output data: </a:t>
          </a:r>
          <a:r>
            <a:rPr lang="en-US" cap="none" sz="1100" b="0" i="0" u="none" baseline="0">
              <a:solidFill>
                <a:srgbClr val="000000"/>
              </a:solidFill>
              <a:latin typeface="Trebuchet MS"/>
              <a:ea typeface="Trebuchet MS"/>
              <a:cs typeface="Trebuchet MS"/>
            </a:rPr>
            <a:t>These are computed and given in cells highlighted in </a:t>
          </a:r>
          <a:r>
            <a:rPr lang="en-US" cap="none" sz="1100" b="1" i="0" u="none" baseline="0">
              <a:solidFill>
                <a:srgbClr val="FFCC00"/>
              </a:solidFill>
              <a:latin typeface="Trebuchet MS"/>
              <a:ea typeface="Trebuchet MS"/>
              <a:cs typeface="Trebuchet MS"/>
            </a:rPr>
            <a:t>light brown</a:t>
          </a:r>
          <a:r>
            <a:rPr lang="en-US" cap="none" sz="1100" b="1" i="0" u="none" baseline="0">
              <a:solidFill>
                <a:srgbClr val="000000"/>
              </a:solidFill>
              <a:latin typeface="Trebuchet MS"/>
              <a:ea typeface="Trebuchet MS"/>
              <a:cs typeface="Trebuchet MS"/>
            </a:rPr>
            <a:t>.
</a:t>
          </a:r>
          <a:r>
            <a:rPr lang="en-US" cap="none" sz="1050" b="1" i="0" u="none" baseline="0">
              <a:solidFill>
                <a:srgbClr val="000000"/>
              </a:solidFill>
              <a:latin typeface="Trebuchet MS"/>
              <a:ea typeface="Trebuchet MS"/>
              <a:cs typeface="Trebuchet MS"/>
            </a:rPr>
            <a:t>
</a:t>
          </a:r>
          <a:r>
            <a:rPr lang="en-US" cap="none" sz="1050" b="1" i="0" u="none" baseline="0">
              <a:solidFill>
                <a:srgbClr val="000000"/>
              </a:solidFill>
              <a:latin typeface="Trebuchet MS"/>
              <a:ea typeface="Trebuchet MS"/>
              <a:cs typeface="Trebuchet MS"/>
            </a:rPr>
            <a:t>Units: </a:t>
          </a:r>
          <a:r>
            <a:rPr lang="en-US" cap="none" sz="1100" b="0" i="0" u="none" baseline="0">
              <a:solidFill>
                <a:srgbClr val="000000"/>
              </a:solidFill>
              <a:latin typeface="Trebuchet MS"/>
              <a:ea typeface="Trebuchet MS"/>
              <a:cs typeface="Trebuchet MS"/>
            </a:rPr>
            <a:t>The </a:t>
          </a:r>
          <a:r>
            <a:rPr lang="en-US" cap="none" sz="1100" b="0" i="0" u="none" baseline="0">
              <a:solidFill>
                <a:srgbClr val="FF0000"/>
              </a:solidFill>
              <a:latin typeface="Trebuchet MS"/>
              <a:ea typeface="Trebuchet MS"/>
              <a:cs typeface="Trebuchet MS"/>
            </a:rPr>
            <a:t>units</a:t>
          </a:r>
          <a:r>
            <a:rPr lang="en-US" cap="none" sz="1100" b="0" i="0" u="none" baseline="0">
              <a:solidFill>
                <a:srgbClr val="000000"/>
              </a:solidFill>
              <a:latin typeface="Trebuchet MS"/>
              <a:ea typeface="Trebuchet MS"/>
              <a:cs typeface="Trebuchet MS"/>
            </a:rPr>
            <a:t> for data are given in the right column adjacent to the column containing the data set.
</a:t>
          </a:r>
          <a:r>
            <a:rPr lang="en-US" cap="none" sz="1050" b="1" i="0" u="none" baseline="0">
              <a:solidFill>
                <a:srgbClr val="000000"/>
              </a:solidFill>
              <a:latin typeface="Trebuchet MS"/>
              <a:ea typeface="Trebuchet MS"/>
              <a:cs typeface="Trebuchet MS"/>
            </a:rPr>
            <a:t>
</a:t>
          </a:r>
          <a:r>
            <a:rPr lang="en-US" cap="none" sz="1050" b="1" i="1" u="none" baseline="0">
              <a:solidFill>
                <a:srgbClr val="000000"/>
              </a:solidFill>
              <a:latin typeface="Trebuchet MS"/>
              <a:ea typeface="Trebuchet MS"/>
              <a:cs typeface="Trebuchet MS"/>
            </a:rPr>
            <a:t>Notes:
</a:t>
          </a:r>
          <a:r>
            <a:rPr lang="en-US" cap="none" sz="1050" b="1"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1.</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For projects that use stationary</a:t>
          </a:r>
          <a:r>
            <a:rPr lang="en-US" cap="none" sz="1100" b="0" i="0" u="none" baseline="0">
              <a:solidFill>
                <a:srgbClr val="000000"/>
              </a:solidFill>
              <a:latin typeface="Trebuchet MS"/>
              <a:ea typeface="Trebuchet MS"/>
              <a:cs typeface="Trebuchet MS"/>
            </a:rPr>
            <a:t> combustion of fossil fuels, please use the worksheet named "Stationary Combustion";
</a:t>
          </a:r>
          <a:r>
            <a:rPr lang="en-US" cap="none" sz="1100" b="0" i="0" u="none" baseline="0">
              <a:solidFill>
                <a:srgbClr val="000000"/>
              </a:solidFill>
              <a:latin typeface="Trebuchet MS"/>
              <a:ea typeface="Trebuchet MS"/>
              <a:cs typeface="Trebuchet MS"/>
            </a:rPr>
            <a:t> 2. For projects that use non-stationary combustion of fossil fuels, please use the worksheet named " Road Transport";
</a:t>
          </a:r>
          <a:r>
            <a:rPr lang="en-US" cap="none" sz="1100" b="0" i="0" u="none" baseline="0">
              <a:solidFill>
                <a:srgbClr val="000000"/>
              </a:solidFill>
              <a:latin typeface="Trebuchet MS"/>
              <a:ea typeface="Trebuchet MS"/>
              <a:cs typeface="Trebuchet MS"/>
            </a:rPr>
            <a:t> 3. A separate worksheet named "pSHW" (programmatic Solar Hot Water)</a:t>
          </a:r>
          <a:r>
            <a:rPr lang="en-US" cap="none" sz="1100" b="0" i="0" u="none" baseline="0">
              <a:solidFill>
                <a:srgbClr val="000000"/>
              </a:solidFill>
              <a:latin typeface="Trebuchet MS"/>
              <a:ea typeface="Trebuchet MS"/>
              <a:cs typeface="Trebuchet MS"/>
            </a:rPr>
            <a:t> </a:t>
          </a:r>
          <a:r>
            <a:rPr lang="en-US" cap="none" sz="1100" b="0" i="0" u="sng" baseline="0">
              <a:solidFill>
                <a:srgbClr val="000000"/>
              </a:solidFill>
              <a:latin typeface="Trebuchet MS"/>
              <a:ea typeface="Trebuchet MS"/>
              <a:cs typeface="Trebuchet MS"/>
            </a:rPr>
            <a:t>will be provided in version 2 </a:t>
          </a:r>
          <a:r>
            <a:rPr lang="en-US" cap="none" sz="1100" b="0" i="0" u="none" baseline="0">
              <a:solidFill>
                <a:srgbClr val="000000"/>
              </a:solidFill>
              <a:latin typeface="Trebuchet MS"/>
              <a:ea typeface="Trebuchet MS"/>
              <a:cs typeface="Trebuchet MS"/>
            </a:rPr>
            <a:t>to estimate the CO2 emission           reductions potential from the deployment of SHW units in Mauritius.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66675</xdr:rowOff>
    </xdr:from>
    <xdr:to>
      <xdr:col>18</xdr:col>
      <xdr:colOff>352425</xdr:colOff>
      <xdr:row>11</xdr:row>
      <xdr:rowOff>104775</xdr:rowOff>
    </xdr:to>
    <xdr:sp>
      <xdr:nvSpPr>
        <xdr:cNvPr id="1" name="TextBox 1"/>
        <xdr:cNvSpPr txBox="1">
          <a:spLocks noChangeArrowheads="1"/>
        </xdr:cNvSpPr>
      </xdr:nvSpPr>
      <xdr:spPr>
        <a:xfrm>
          <a:off x="266700" y="66675"/>
          <a:ext cx="11677650" cy="1819275"/>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Trebuchet MS"/>
              <a:ea typeface="Trebuchet MS"/>
              <a:cs typeface="Trebuchet MS"/>
            </a:rPr>
            <a:t>Best-practices for calculating GHG emissions in the</a:t>
          </a:r>
          <a:r>
            <a:rPr lang="en-US" cap="none" sz="1100" b="1" i="0" u="none" baseline="0">
              <a:solidFill>
                <a:srgbClr val="000000"/>
              </a:solidFill>
              <a:latin typeface="Trebuchet MS"/>
              <a:ea typeface="Trebuchet MS"/>
              <a:cs typeface="Trebuchet MS"/>
            </a:rPr>
            <a:t> transport sector (2006 IPCC Guidelines for National Greenhouse Gas Inventories, pg  3.10)</a:t>
          </a:r>
          <a:r>
            <a:rPr lang="en-US" cap="none" sz="1100" b="1"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Emissions can be estimated from either the fuel consumed (represented by fuel sold) or the distance travelled by the vehicles. In general, the first approach (fuel sold) is appropriate for CO2 and the second (distance travelled by vehicle type and road type) is appropriate for CH4 and N2O.</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
</a:t>
          </a:r>
          <a:r>
            <a:rPr lang="en-US" cap="none" sz="1100" b="1" i="0" u="none" baseline="0">
              <a:solidFill>
                <a:srgbClr val="000000"/>
              </a:solidFill>
              <a:latin typeface="Trebuchet MS"/>
              <a:ea typeface="Trebuchet MS"/>
              <a:cs typeface="Trebuchet MS"/>
            </a:rPr>
            <a:t>Notes: </a:t>
          </a:r>
          <a:r>
            <a:rPr lang="en-US" cap="none" sz="1100" b="0" i="0" u="none" baseline="0">
              <a:solidFill>
                <a:srgbClr val="000000"/>
              </a:solidFill>
              <a:latin typeface="Trebuchet MS"/>
              <a:ea typeface="Trebuchet MS"/>
              <a:cs typeface="Trebuchet MS"/>
            </a:rPr>
            <a:t>1. This worksheet currently caters</a:t>
          </a:r>
          <a:r>
            <a:rPr lang="en-US" cap="none" sz="1100" b="0" i="0" u="none" baseline="0">
              <a:solidFill>
                <a:srgbClr val="000000"/>
              </a:solidFill>
              <a:latin typeface="Trebuchet MS"/>
              <a:ea typeface="Trebuchet MS"/>
              <a:cs typeface="Trebuchet MS"/>
            </a:rPr>
            <a:t> for road transport only (i.e. it excludes off-road, water borne, aviation and railway);
</a:t>
          </a:r>
          <a:r>
            <a:rPr lang="en-US" cap="none" sz="1100" b="0" i="0" u="none" baseline="0">
              <a:solidFill>
                <a:srgbClr val="000000"/>
              </a:solidFill>
              <a:latin typeface="Trebuchet MS"/>
              <a:ea typeface="Trebuchet MS"/>
              <a:cs typeface="Trebuchet MS"/>
            </a:rPr>
            <a:t> 2. Complete combustion of fuels are assumed;
</a:t>
          </a:r>
          <a:r>
            <a:rPr lang="en-US" cap="none" sz="1100" b="0" i="0" u="none" baseline="0">
              <a:solidFill>
                <a:srgbClr val="000000"/>
              </a:solidFill>
              <a:latin typeface="Trebuchet MS"/>
              <a:ea typeface="Trebuchet MS"/>
              <a:cs typeface="Trebuchet MS"/>
            </a:rPr>
            <a:t> 3. Tier 1 emission factors are used (following default data from 2006 IPCC Guidelines for National GHG Inventories - </a:t>
          </a:r>
          <a:r>
            <a:rPr lang="en-US" cap="none" sz="1100" b="1" i="0" u="none" baseline="0">
              <a:solidFill>
                <a:srgbClr val="FFFF99"/>
              </a:solidFill>
              <a:latin typeface="Trebuchet MS"/>
              <a:ea typeface="Trebuchet MS"/>
              <a:cs typeface="Trebuchet MS"/>
            </a:rPr>
            <a:t>light green</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 4. It is advisable to use weight of fuel consumed whereever practicable. This calculator allows calculations based on the volume of fuel consumed. However, there are      uncertainties associted with the densities of fuels used in conversions.
</a:t>
          </a:r>
          <a:r>
            <a:rPr lang="en-US" cap="none" sz="1100" b="0" i="0" u="none" baseline="0">
              <a:solidFill>
                <a:srgbClr val="000000"/>
              </a:solidFill>
              <a:latin typeface="Trebuchet MS"/>
              <a:ea typeface="Trebuchet MS"/>
              <a:cs typeface="Trebuchet MS"/>
            </a:rPr>
            <a:t>
</a:t>
          </a:r>
          <a:r>
            <a:rPr lang="en-US" cap="none" sz="1100" b="1" i="0" u="none" baseline="0">
              <a:solidFill>
                <a:srgbClr val="000000"/>
              </a:solidFill>
              <a:latin typeface="Trebuchet MS"/>
              <a:ea typeface="Trebuchet MS"/>
              <a:cs typeface="Trebuchet MS"/>
            </a:rPr>
            <a:t>Conversion factors :</a:t>
          </a:r>
          <a:r>
            <a:rPr lang="en-US" cap="none" sz="1100" b="0" i="0" u="none" baseline="0">
              <a:solidFill>
                <a:srgbClr val="000000"/>
              </a:solidFill>
              <a:latin typeface="Trebuchet MS"/>
              <a:ea typeface="Trebuchet MS"/>
              <a:cs typeface="Trebuchet MS"/>
            </a:rPr>
            <a:t> 1 Gg = 1,000,000 Kg = 1000 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95250</xdr:rowOff>
    </xdr:from>
    <xdr:to>
      <xdr:col>18</xdr:col>
      <xdr:colOff>419100</xdr:colOff>
      <xdr:row>7</xdr:row>
      <xdr:rowOff>38100</xdr:rowOff>
    </xdr:to>
    <xdr:sp>
      <xdr:nvSpPr>
        <xdr:cNvPr id="1" name="TextBox 1"/>
        <xdr:cNvSpPr txBox="1">
          <a:spLocks noChangeArrowheads="1"/>
        </xdr:cNvSpPr>
      </xdr:nvSpPr>
      <xdr:spPr>
        <a:xfrm>
          <a:off x="238125" y="95250"/>
          <a:ext cx="11153775" cy="1076325"/>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rebuchet MS"/>
              <a:ea typeface="Trebuchet MS"/>
              <a:cs typeface="Trebuchet MS"/>
            </a:rPr>
            <a:t>This worksheet</a:t>
          </a:r>
          <a:r>
            <a:rPr lang="en-US" cap="none" sz="1100" b="0" i="0" u="none" baseline="0">
              <a:solidFill>
                <a:srgbClr val="000000"/>
              </a:solidFill>
              <a:latin typeface="Trebuchet MS"/>
              <a:ea typeface="Trebuchet MS"/>
              <a:cs typeface="Trebuchet MS"/>
            </a:rPr>
            <a:t> calculates the baseline emission from combustion of fossil fuels in road transport (non-stationary combustion) using default emission factors calculated in Road Fuel. Data on fuel consumption can be entered in either weight or volume. However, it is recommended to use fuel consumtion by weight whereever practicable. The worksheet also allows the emission reductions arising from a reduction in the use of fossil fuels to be computed. For example, these emission reductions could occur through fuel switching (substitution) using stariught or waste vegetable oils or electric vehicles. The alternative, lower-carbon scenarios will be detailed in subsequent versions of the CARBON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rgb="FF92D050"/>
  </sheetPr>
  <dimension ref="B20:L31"/>
  <sheetViews>
    <sheetView showGridLines="0" zoomScalePageLayoutView="0" workbookViewId="0" topLeftCell="A1">
      <selection activeCell="M8" sqref="M8"/>
    </sheetView>
  </sheetViews>
  <sheetFormatPr defaultColWidth="9.140625" defaultRowHeight="12.75" outlineLevelRow="2"/>
  <sheetData>
    <row r="20" spans="6:12" ht="12.75" outlineLevel="1">
      <c r="F20" s="16"/>
      <c r="G20" s="12"/>
      <c r="H20" s="12"/>
      <c r="I20" s="12"/>
      <c r="J20" s="12"/>
      <c r="K20" s="12"/>
      <c r="L20" s="12"/>
    </row>
    <row r="21" spans="6:12" ht="12.75" outlineLevel="2">
      <c r="F21" s="15"/>
      <c r="G21" s="12"/>
      <c r="H21" s="12"/>
      <c r="I21" s="12"/>
      <c r="J21" s="12"/>
      <c r="K21" s="12"/>
      <c r="L21" s="12"/>
    </row>
    <row r="22" spans="6:12" ht="12.75" outlineLevel="1">
      <c r="F22" s="12"/>
      <c r="G22" s="12"/>
      <c r="H22" s="12"/>
      <c r="I22" s="12"/>
      <c r="J22" s="12"/>
      <c r="K22" s="12"/>
      <c r="L22" s="12"/>
    </row>
    <row r="23" spans="6:12" ht="12.75" outlineLevel="1">
      <c r="F23" s="16"/>
      <c r="G23" s="12"/>
      <c r="H23" s="12"/>
      <c r="I23" s="12"/>
      <c r="J23" s="12"/>
      <c r="K23" s="12"/>
      <c r="L23" s="12"/>
    </row>
    <row r="24" spans="6:12" ht="12.75" outlineLevel="1">
      <c r="F24" s="12"/>
      <c r="G24" s="12"/>
      <c r="H24" s="12"/>
      <c r="I24" s="12"/>
      <c r="J24" s="12"/>
      <c r="K24" s="12"/>
      <c r="L24" s="12"/>
    </row>
    <row r="25" spans="6:12" ht="12.75" outlineLevel="1">
      <c r="F25" s="16"/>
      <c r="G25" s="12"/>
      <c r="H25" s="12"/>
      <c r="I25" s="12"/>
      <c r="J25" s="12"/>
      <c r="K25" s="12"/>
      <c r="L25" s="12"/>
    </row>
    <row r="26" spans="6:12" ht="12.75" outlineLevel="1">
      <c r="F26" s="16"/>
      <c r="G26" s="12"/>
      <c r="H26" s="12"/>
      <c r="I26" s="12"/>
      <c r="J26" s="12"/>
      <c r="K26" s="12"/>
      <c r="L26" s="12"/>
    </row>
    <row r="27" spans="6:12" ht="12.75" outlineLevel="1">
      <c r="F27" s="16"/>
      <c r="G27" s="12"/>
      <c r="H27" s="12"/>
      <c r="I27" s="12"/>
      <c r="J27" s="12"/>
      <c r="K27" s="12"/>
      <c r="L27" s="12"/>
    </row>
    <row r="28" ht="12.75" outlineLevel="1"/>
    <row r="31" ht="12.75">
      <c r="B31" s="17"/>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AF963"/>
  <sheetViews>
    <sheetView tabSelected="1" zoomScalePageLayoutView="0" workbookViewId="0" topLeftCell="A1">
      <selection activeCell="C1" sqref="C1"/>
    </sheetView>
  </sheetViews>
  <sheetFormatPr defaultColWidth="9.140625" defaultRowHeight="12.75"/>
  <sheetData>
    <row r="1" spans="1:32" ht="12.7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2.7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12.7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ht="12.7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12.7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ht="12.7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2.7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1:32" ht="12.7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row>
    <row r="9" spans="1:32" ht="12.7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1:32" ht="12.7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row>
    <row r="11" spans="1:32" ht="12.7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12.7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row>
    <row r="13" spans="1:32" ht="12.7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ht="12.7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row>
    <row r="15" spans="1:32" ht="12.7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ht="12.75">
      <c r="A16" s="11"/>
      <c r="B16" s="11"/>
      <c r="C16" s="11"/>
      <c r="D16" s="11"/>
      <c r="E16" s="11"/>
      <c r="F16" s="11"/>
      <c r="G16" s="11"/>
      <c r="H16" s="11"/>
      <c r="I16" s="14"/>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12.7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ht="12.7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ht="12.7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ht="12.7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1:32" ht="12.7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2" ht="12.7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1:32" ht="12.7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row>
    <row r="24" spans="1:32" ht="12.7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1:32" ht="12.7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2" ht="12.7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1:32" ht="12.7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1:32" ht="12.7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1:32" ht="12.7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row>
    <row r="30" spans="1:32" ht="12.7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row>
    <row r="31" spans="1:32" ht="12.7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2" ht="12.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row>
    <row r="33" spans="1:32" ht="12.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row>
    <row r="34" spans="1:32"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32"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32"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2"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2"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1:32"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3" spans="1:32"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2"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2"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row>
    <row r="47" spans="1:32"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2"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1:32"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1:32"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57" spans="1:32"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row>
    <row r="58" spans="1:32"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row>
    <row r="59" spans="1:32"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row>
    <row r="60" spans="1:32"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row>
    <row r="61" spans="1:32"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row>
    <row r="62" spans="1:32"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row>
    <row r="63" spans="1:32"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row>
    <row r="64" spans="1:32"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row>
    <row r="65" spans="1:32"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row>
    <row r="66" spans="1:32"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row>
    <row r="67" spans="1:32"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row>
    <row r="68" spans="1:32"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row>
    <row r="69" spans="1:32"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32"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row>
    <row r="71" spans="1:32"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row>
    <row r="72" spans="1:32"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row>
    <row r="73" spans="1:32"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row>
    <row r="74" spans="1:32"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row>
    <row r="75" spans="1:32"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row>
    <row r="76" spans="1:32"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row>
    <row r="77" spans="1:32"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row>
    <row r="78" spans="1:32"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row>
    <row r="79" spans="1:32"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row>
    <row r="80" spans="1:32"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row>
    <row r="81" spans="1:32"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row>
    <row r="82" spans="1:32"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row>
    <row r="83" spans="1:32"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row>
    <row r="84" spans="1:32"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1:32"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row>
    <row r="86" spans="1:32"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row>
    <row r="87" spans="1:32"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row>
    <row r="88" spans="1:32"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row>
    <row r="89" spans="1:32"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row>
    <row r="90" spans="1:32"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row>
    <row r="91" spans="1:32"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row>
    <row r="92" spans="1:32"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row>
    <row r="93" spans="1:32"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row>
    <row r="94" spans="1:32"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row>
    <row r="95" spans="1:32"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row>
    <row r="96" spans="1:32"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row>
    <row r="97" spans="1:32"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row>
    <row r="98" spans="1:32"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row>
    <row r="99" spans="1:32"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row>
    <row r="100" spans="1:32"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row>
    <row r="101" spans="1:32"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row>
    <row r="102" spans="1:32"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row>
    <row r="103" spans="1:32"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row>
    <row r="104" spans="1:32"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row>
    <row r="105" spans="1:32"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row>
    <row r="106" spans="1:32"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row>
    <row r="107" spans="1:32"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row>
    <row r="108" spans="1:32"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row>
    <row r="109" spans="1:32"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row>
    <row r="110" spans="1:32"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row>
    <row r="111" spans="1:32"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1:32"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row>
    <row r="113" spans="1:32"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row>
    <row r="114" spans="1:32"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row>
    <row r="115" spans="1:32"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row>
    <row r="116" spans="1:32"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row>
    <row r="117" spans="1:32"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row>
    <row r="118" spans="1:32"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row>
    <row r="119" spans="1:32"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row>
    <row r="120" spans="1:32"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row>
    <row r="121" spans="1:32"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row>
    <row r="122" spans="1:32"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row>
    <row r="123" spans="1:32"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row>
    <row r="124" spans="1:32"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row>
    <row r="125" spans="1:32"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row>
    <row r="126" spans="1:32"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row>
    <row r="127" spans="1:32"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row>
    <row r="128" spans="1:32"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row>
    <row r="129" spans="1:32"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row>
    <row r="130" spans="1:32"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row>
    <row r="131" spans="1:32"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row>
    <row r="132" spans="1:32"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row>
    <row r="133" spans="1:32"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row>
    <row r="134" spans="1:32"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row>
    <row r="135" spans="1:32"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row>
    <row r="136" spans="1:32"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row>
    <row r="137" spans="1:32"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row>
    <row r="138" spans="1:32"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row>
    <row r="139" spans="1:32" ht="12.7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row>
    <row r="140" spans="1:32" ht="12.7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row>
    <row r="141" spans="1:32" ht="12.7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row>
    <row r="142" spans="1:32" ht="12.7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row>
    <row r="143" spans="1:32" ht="12.7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row>
    <row r="144" spans="1:32" ht="12.7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row>
    <row r="145" spans="1:32" ht="12.7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row>
    <row r="146" spans="1:32" ht="12.7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row>
    <row r="147" spans="1:32" ht="12.7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row>
    <row r="148" spans="1:32" ht="12.7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row>
    <row r="149" spans="1:32" ht="12.7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row>
    <row r="150" spans="1:32" ht="12.7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row>
    <row r="151" spans="1:32" ht="12.7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row>
    <row r="152" spans="1:32" ht="12.7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row>
    <row r="153" spans="1:32" ht="12.7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row>
    <row r="154" spans="1:32" ht="12.7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row>
    <row r="155" spans="1:32" ht="12.7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row>
    <row r="156" spans="1:32" ht="12.7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row>
    <row r="157" spans="1:32" ht="12.7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row>
    <row r="158" spans="1:32" ht="12.7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row>
    <row r="159" spans="1:32" ht="12.7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row>
    <row r="160" spans="1:32" ht="12.7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row>
    <row r="161" spans="1:32" ht="12.7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row>
    <row r="162" spans="1:32" ht="12.7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row>
    <row r="163" spans="1:32" ht="12.7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row>
    <row r="164" spans="1:32" ht="12.7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row>
    <row r="165" spans="1:32" ht="12.7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row>
    <row r="166" spans="1:32" ht="12.7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row>
    <row r="167" spans="1:32" ht="12.7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row>
    <row r="168" spans="1:32" ht="12.7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row>
    <row r="169" spans="1:32" ht="12.7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row>
    <row r="170" spans="1:32" ht="12.7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row>
    <row r="171" spans="1:32" ht="12.7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row>
    <row r="172" spans="1:32" ht="12.7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row>
    <row r="173" spans="1:32" ht="12.7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row>
    <row r="174" spans="1:32" ht="12.7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row>
    <row r="175" spans="1:32" ht="12.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row>
    <row r="176" spans="1:32" ht="12.7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row>
    <row r="177" spans="1:32" ht="12.7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row>
    <row r="178" spans="1:32" ht="12.7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row>
    <row r="179" spans="1:32" ht="12.7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row>
    <row r="180" spans="1:32" ht="12.7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row>
    <row r="181" spans="1:32" ht="12.7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row>
    <row r="182" spans="1:32" ht="12.7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row>
    <row r="183" spans="1:32" ht="12.7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row>
    <row r="184" spans="1:32" ht="12.7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row>
    <row r="185" spans="1:32" ht="12.7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row>
    <row r="186" spans="1:32" ht="12.7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row>
    <row r="187" spans="1:32" ht="12.7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row>
    <row r="188" spans="1:32" ht="12.7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row>
    <row r="189" spans="1:32" ht="12.7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row>
    <row r="190" spans="1:32" ht="12.7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row>
    <row r="191" spans="1:32" ht="12.7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row>
    <row r="192" spans="1:32" ht="12.7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row>
    <row r="193" spans="1:32" ht="12.7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row>
    <row r="194" spans="1:32" ht="12.7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row>
    <row r="195" spans="1:32" ht="12.7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row>
    <row r="196" spans="1:32" ht="12.7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row>
    <row r="197" spans="1:32" ht="12.7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row>
    <row r="198" spans="1:32" ht="12.7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row>
    <row r="199" spans="1:32" ht="12.7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row>
    <row r="200" spans="1:32" ht="12.7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row>
    <row r="201" spans="1:32" ht="12.7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row>
    <row r="202" spans="1:32" ht="12.7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row>
    <row r="203" spans="1:32" ht="12.7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row>
    <row r="204" spans="1:32" ht="12.7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row>
    <row r="205" spans="1:32" ht="12.7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row>
    <row r="206" spans="1:32" ht="12.7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row>
    <row r="207" spans="1:32" ht="12.7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row>
    <row r="208" spans="1:32" ht="12.7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row>
    <row r="209" spans="1:32" ht="12.7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row>
    <row r="210" spans="1:32" ht="12.7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row>
    <row r="211" spans="1:32" ht="12.7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row>
    <row r="212" spans="1:32" ht="12.7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row>
    <row r="213" spans="1:32" ht="12.7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row>
    <row r="214" spans="1:32" ht="12.7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row>
    <row r="215" spans="1:32" ht="12.7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row>
    <row r="216" spans="1:32" ht="12.7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row>
    <row r="217" spans="1:32" ht="12.7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row>
    <row r="218" spans="1:32" ht="12.7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row>
    <row r="219" spans="1:32" ht="12.7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row>
    <row r="220" spans="1:32" ht="12.7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row>
    <row r="221" spans="1:32" ht="12.7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row>
    <row r="222" spans="1:32" ht="12.7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row>
    <row r="223" spans="1:32" ht="12.7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row>
    <row r="224" spans="1:32" ht="12.7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row>
    <row r="225" spans="1:32" ht="12.7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row>
    <row r="226" spans="1:32" ht="12.7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row>
    <row r="227" spans="1:32" ht="12.7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row>
    <row r="228" spans="1:32" ht="12.7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row>
    <row r="229" spans="1:32" ht="12.7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row>
    <row r="230" spans="1:32" ht="12.7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row>
    <row r="231" spans="1:32" ht="12.7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row>
    <row r="232" spans="1:32" ht="12.7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row>
    <row r="233" spans="1:32" ht="12.7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row>
    <row r="234" spans="1:32" ht="12.7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row>
    <row r="235" spans="1:32" ht="12.7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row>
    <row r="236" spans="1:32" ht="12.7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row>
    <row r="237" spans="1:32" ht="12.7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row>
    <row r="238" spans="1:32" ht="12.7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row>
    <row r="239" spans="1:32" ht="12.7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row>
    <row r="240" spans="1:32" ht="12.7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row>
    <row r="241" spans="1:32" ht="12.7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row>
    <row r="242" spans="1:32" ht="12.7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row>
    <row r="243" spans="1:32" ht="12.7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row>
    <row r="244" spans="1:32" ht="12.7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row>
    <row r="245" spans="1:32" ht="12.7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row>
    <row r="246" spans="1:32" ht="12.7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row>
    <row r="247" spans="1:32" ht="12.7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row>
    <row r="248" spans="1:32" ht="12.7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row>
    <row r="249" spans="1:32" ht="12.7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row>
    <row r="250" spans="1:32" ht="12.7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row>
    <row r="251" spans="1:32" ht="12.7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row>
    <row r="252" spans="1:32" ht="12.7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row>
    <row r="253" spans="1:32" ht="12.7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row>
    <row r="254" spans="1:32" ht="12.7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row>
    <row r="255" spans="1:32" ht="12.7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row>
    <row r="256" spans="1:32" ht="12.7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row>
    <row r="257" spans="1:32" ht="12.7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row>
    <row r="258" spans="1:32" ht="12.7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row>
    <row r="259" spans="1:32" ht="12.7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row>
    <row r="260" spans="1:32" ht="12.7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row>
    <row r="261" spans="1:32" ht="12.7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row>
    <row r="262" spans="1:32" ht="12.7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row>
    <row r="263" spans="1:32" ht="12.7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row>
    <row r="264" spans="1:32" ht="12.7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row>
    <row r="265" spans="1:32" ht="12.7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row>
    <row r="266" spans="1:32" ht="12.7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row>
    <row r="267" spans="1:32" ht="12.7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row>
    <row r="268" spans="1:32" ht="12.7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row>
    <row r="269" spans="1:32" ht="12.7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row>
    <row r="270" spans="1:32" ht="12.7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row>
    <row r="271" spans="1:32" ht="12.7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row>
    <row r="272" spans="1:32" ht="12.7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1:32" ht="12.7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row r="274" spans="1:32" ht="12.7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row>
    <row r="275" spans="1:32" ht="12.7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row>
    <row r="276" spans="1:32" ht="12.7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row>
    <row r="277" spans="1:32" ht="12.7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row>
    <row r="278" spans="1:32" ht="12.7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row>
    <row r="279" spans="1:32" ht="12.7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row>
    <row r="280" spans="1:32" ht="12.7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row>
    <row r="281" spans="1:32" ht="12.7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row>
    <row r="282" spans="1:32" ht="12.7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row>
    <row r="283" spans="1:32" ht="12.7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row>
    <row r="284" spans="1:32" ht="12.7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row>
    <row r="285" spans="1:32" ht="12.7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row>
    <row r="286" spans="1:32" ht="12.7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row>
    <row r="287" spans="1:32" ht="12.7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row>
    <row r="288" spans="1:32" ht="12.7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row>
    <row r="289" spans="1:32" ht="12.7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row>
    <row r="290" spans="1:32" ht="12.7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row>
    <row r="291" spans="1:32" ht="12.7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row>
    <row r="292" spans="1:32" ht="12.7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row>
    <row r="293" spans="1:32" ht="12.7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row>
    <row r="294" spans="1:32" ht="12.7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row>
    <row r="295" spans="1:32" ht="12.7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row>
    <row r="296" spans="1:32" ht="12.7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row>
    <row r="297" spans="1:32" ht="12.7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row>
    <row r="298" spans="1:32" ht="12.7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row>
    <row r="299" spans="1:32" ht="12.7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row>
    <row r="300" spans="1:32" ht="12.7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row>
    <row r="301" spans="1:32" ht="12.7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row>
    <row r="302" spans="1:32" ht="12.7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row>
    <row r="303" spans="1:32" ht="12.7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row>
    <row r="304" spans="1:32" ht="12.7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row>
    <row r="305" spans="1:32" ht="12.7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row>
    <row r="306" spans="1:32" ht="12.7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row>
    <row r="307" spans="1:32" ht="12.7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row>
    <row r="308" spans="1:32" ht="12.7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row>
    <row r="309" spans="1:32" ht="12.7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row>
    <row r="310" spans="1:32" ht="12.7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row>
    <row r="311" spans="1:32" ht="12.7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row>
    <row r="312" spans="1:32" ht="12.7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row>
    <row r="313" spans="1:32" ht="12.7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row>
    <row r="314" spans="1:32" ht="12.7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row>
    <row r="315" spans="1:32" ht="12.7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row>
    <row r="316" spans="1:32" ht="12.7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row>
    <row r="317" spans="1:32" ht="12.7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row>
    <row r="318" spans="1:32" ht="12.7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row>
    <row r="319" spans="1:32" ht="12.7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row>
    <row r="320" spans="1:32" ht="12.7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row>
    <row r="321" spans="1:32" ht="12.7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row>
    <row r="322" spans="1:32" ht="12.7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row>
    <row r="323" spans="1:32" ht="12.7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row>
    <row r="324" spans="1:32" ht="12.7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row>
    <row r="325" spans="1:32" ht="12.7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row>
    <row r="326" spans="1:32" ht="12.7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row>
    <row r="327" spans="1:32" ht="12.7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row>
    <row r="328" spans="1:32" ht="12.7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row>
    <row r="329" spans="1:32" ht="12.7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row>
    <row r="330" spans="1:32" ht="12.7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row>
    <row r="331" spans="1:32" ht="12.7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row>
    <row r="332" spans="1:32" ht="12.7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row>
    <row r="333" spans="1:32" ht="12.7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row>
    <row r="334" spans="1:32" ht="12.7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row>
    <row r="335" spans="1:32" ht="12.7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row>
    <row r="336" spans="1:32" ht="12.7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row>
    <row r="337" spans="1:32" ht="12.7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row>
    <row r="338" spans="1:32" ht="12.7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row>
    <row r="339" spans="1:32" ht="12.7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row>
    <row r="340" spans="1:32" ht="12.7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row>
    <row r="341" spans="1:32" ht="12.7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row>
    <row r="342" spans="1:32" ht="12.7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row>
    <row r="343" spans="1:32" ht="12.7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row>
    <row r="344" spans="1:32" ht="12.7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row>
    <row r="345" spans="1:32" ht="12.7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row>
    <row r="346" spans="1:32" ht="12.7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row>
    <row r="347" spans="1:32" ht="12.7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row>
    <row r="348" spans="1:32" ht="12.7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row>
    <row r="349" spans="1:32" ht="12.7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row>
    <row r="350" spans="1:32" ht="12.7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row>
    <row r="351" spans="1:32" ht="12.7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row>
    <row r="352" spans="1:32" ht="12.7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row>
    <row r="353" spans="1:32" ht="12.7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row>
    <row r="354" spans="1:32" ht="12.7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row>
    <row r="355" spans="1:32" ht="12.7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row>
    <row r="356" spans="1:32" ht="12.7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row>
    <row r="357" spans="1:32" ht="12.7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row>
    <row r="358" spans="1:32" ht="12.7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row>
    <row r="359" spans="1:32" ht="12.7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row>
    <row r="360" spans="1:32" ht="12.7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row>
    <row r="361" spans="1:32" ht="12.7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row>
    <row r="362" spans="1:32" ht="12.7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row>
    <row r="363" spans="1:32" ht="12.7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row>
    <row r="364" spans="1:32" ht="12.7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row>
    <row r="365" spans="1:32" ht="12.7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row>
    <row r="366" spans="1:32" ht="12.7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row>
    <row r="367" spans="1:32" ht="12.7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row>
    <row r="368" spans="1:32" ht="12.7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row>
    <row r="369" spans="1:32" ht="12.7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row>
    <row r="370" spans="1:32" ht="12.7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row>
    <row r="371" spans="1:32" ht="12.7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row>
    <row r="372" spans="1:32" ht="12.7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row>
    <row r="373" spans="1:32" ht="12.7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row>
    <row r="374" spans="1:32" ht="12.7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row>
    <row r="375" spans="1:32" ht="12.7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row>
    <row r="376" spans="1:32" ht="12.7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row>
    <row r="377" spans="1:32" ht="12.7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row>
    <row r="378" spans="1:32" ht="12.7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row>
    <row r="379" spans="1:32" ht="12.7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row>
    <row r="380" spans="1:32" ht="12.7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row>
    <row r="381" spans="1:32" ht="12.7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row>
    <row r="382" spans="1:32" ht="12.7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row>
    <row r="383" spans="1:32" ht="12.7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row>
    <row r="384" spans="1:32" ht="12.7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row>
    <row r="385" spans="1:32" ht="12.7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row>
    <row r="386" spans="1:32" ht="12.7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row>
    <row r="387" spans="1:32" ht="12.7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row>
    <row r="388" spans="1:32" ht="12.7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row>
    <row r="389" spans="1:32" ht="12.7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row>
    <row r="390" spans="1:32" ht="12.7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row>
    <row r="391" spans="1:32" ht="12.7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row>
    <row r="392" spans="1:32" ht="12.7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row>
    <row r="393" spans="1:32" ht="12.7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row>
    <row r="394" spans="1:32" ht="12.7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row>
    <row r="395" spans="1:32" ht="12.7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row>
    <row r="396" spans="1:32" ht="12.7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row>
    <row r="397" spans="1:32" ht="12.7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row>
    <row r="398" spans="1:32" ht="12.7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row>
    <row r="399" spans="1:32" ht="12.7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row>
    <row r="400" spans="1:32" ht="12.7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row>
    <row r="401" spans="1:32" ht="12.7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row>
    <row r="402" spans="1:32" ht="12.7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row>
    <row r="403" spans="1:32" ht="12.7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row>
    <row r="404" spans="1:32" ht="12.7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row>
    <row r="405" spans="1:32" ht="12.7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row>
    <row r="406" spans="1:32" ht="12.7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row>
    <row r="407" spans="1:32" ht="12.7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row>
    <row r="408" spans="1:32" ht="12.7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row>
    <row r="409" spans="1:32" ht="12.7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row>
    <row r="410" spans="1:32" ht="12.7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row>
    <row r="411" spans="1:32" ht="12.7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row>
    <row r="412" spans="1:32" ht="12.7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row>
    <row r="413" spans="1:32" ht="12.7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row>
    <row r="414" spans="1:32" ht="12.7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row>
    <row r="415" spans="1:32" ht="12.7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row>
    <row r="416" spans="1:32" ht="12.7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row>
    <row r="417" spans="1:32" ht="12.7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row>
    <row r="418" spans="1:32" ht="12.7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row>
    <row r="419" spans="1:32" ht="12.7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row>
    <row r="420" spans="1:32" ht="12.7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row>
    <row r="421" spans="1:32" ht="12.7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row>
    <row r="422" spans="1:32" ht="12.7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row>
    <row r="423" spans="1:32" ht="12.7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row>
    <row r="424" spans="1:32" ht="12.7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row>
    <row r="425" spans="1:32" ht="12.7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row>
    <row r="426" spans="1:32" ht="12.7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row>
    <row r="427" spans="1:32" ht="12.7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row>
    <row r="428" spans="1:32" ht="12.7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row>
    <row r="429" spans="1:32" ht="12.7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row>
    <row r="430" spans="1:32" ht="12.7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row>
    <row r="431" spans="1:32" ht="12.7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row>
    <row r="432" spans="1:32" ht="12.7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row>
    <row r="433" spans="1:32" ht="12.7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row>
    <row r="434" spans="1:32" ht="12.7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row>
    <row r="435" spans="1:32" ht="12.7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row>
    <row r="436" spans="1:32" ht="12.7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row>
    <row r="437" spans="1:32" ht="12.7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row>
    <row r="438" spans="1:32" ht="12.7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row>
    <row r="439" spans="1:32" ht="12.7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row>
    <row r="440" spans="1:32" ht="12.7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row>
    <row r="441" spans="1:32" ht="12.7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row>
    <row r="442" spans="1:32" ht="12.7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row>
    <row r="443" spans="1:32" ht="12.7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row>
    <row r="444" spans="1:32" ht="12.7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row>
    <row r="445" spans="1:32" ht="12.7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row>
    <row r="446" spans="1:32" ht="12.7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row>
    <row r="447" spans="1:32" ht="12.7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row>
    <row r="448" spans="1:32" ht="12.7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row>
    <row r="449" spans="1:32" ht="12.7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row>
    <row r="450" spans="1:32" ht="12.7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row>
    <row r="451" spans="1:32" ht="12.7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row>
    <row r="452" spans="1:32" ht="12.7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row>
    <row r="453" spans="1:32" ht="12.7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row>
    <row r="454" spans="1:32" ht="12.7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row>
    <row r="455" spans="1:32" ht="12.7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row>
    <row r="456" spans="1:32" ht="12.7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row>
    <row r="457" spans="1:32" ht="12.7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row>
    <row r="458" spans="1:32" ht="12.7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row>
    <row r="459" spans="1:32" ht="12.7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row>
    <row r="460" spans="1:32" ht="12.7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row>
    <row r="461" spans="1:32" ht="12.7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row>
    <row r="462" spans="1:32" ht="12.7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row>
    <row r="463" spans="1:32" ht="12.7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row>
    <row r="464" spans="1:32" ht="12.7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row>
    <row r="465" spans="1:32" ht="12.7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row>
    <row r="466" spans="1:32" ht="12.7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row>
    <row r="467" spans="1:32" ht="12.7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row>
    <row r="468" spans="1:32" ht="12.7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row>
    <row r="469" spans="1:32" ht="12.7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row>
    <row r="470" spans="1:32" ht="12.7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row>
    <row r="471" spans="1:32" ht="12.7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row>
    <row r="472" spans="1:32" ht="12.7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row>
    <row r="473" spans="1:32" ht="12.7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row>
    <row r="474" spans="1:32" ht="12.7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row>
    <row r="475" spans="1:32" ht="12.7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row>
    <row r="476" spans="1:32" ht="12.7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row>
    <row r="477" spans="1:32" ht="12.7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row>
    <row r="478" spans="1:32" ht="12.7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row>
    <row r="479" spans="1:32" ht="12.7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row>
    <row r="480" spans="1:32" ht="12.7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row>
    <row r="481" spans="1:32" ht="12.7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row>
    <row r="482" spans="1:32" ht="12.7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row>
    <row r="483" spans="1:32" ht="12.7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row>
    <row r="484" spans="1:32" ht="12.7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row>
    <row r="485" spans="1:32" ht="12.7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row>
    <row r="486" spans="1:32" ht="12.7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row>
    <row r="487" spans="1:32" ht="12.7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row>
    <row r="488" spans="1:32" ht="12.7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row>
    <row r="489" spans="1:32" ht="12.7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row>
    <row r="490" spans="1:32" ht="12.7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row>
    <row r="491" spans="1:32" ht="12.7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row>
    <row r="492" spans="1:32" ht="12.7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row>
    <row r="493" spans="1:32" ht="12.7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row>
    <row r="494" spans="1:32" ht="12.7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row>
    <row r="495" spans="1:32" ht="12.7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row>
    <row r="496" spans="1:32" ht="12.7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row>
    <row r="497" spans="1:32" ht="12.7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row>
    <row r="498" spans="1:32" ht="12.7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row>
    <row r="499" spans="1:32" ht="12.7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row>
    <row r="500" spans="1:32" ht="12.7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row>
    <row r="501" spans="1:32" ht="12.7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row>
    <row r="502" spans="1:32" ht="12.7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row>
    <row r="503" spans="1:32" ht="12.7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row>
    <row r="504" spans="1:32" ht="12.7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row>
    <row r="505" spans="1:32" ht="12.7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row>
    <row r="506" spans="1:32" ht="12.7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row>
    <row r="507" spans="1:32" ht="12.7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row>
    <row r="508" spans="1:32" ht="12.7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row>
    <row r="509" spans="1:32" ht="12.7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row>
    <row r="510" spans="1:32" ht="12.7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row>
    <row r="511" spans="1:32" ht="12.7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row>
    <row r="512" spans="1:32" ht="12.7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row>
    <row r="513" spans="1:32" ht="12.7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row>
    <row r="514" spans="1:32" ht="12.7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row>
    <row r="515" spans="1:32" ht="12.7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row>
    <row r="516" spans="1:32" ht="12.7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row>
    <row r="517" spans="1:32" ht="12.7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row>
    <row r="518" spans="1:32" ht="12.7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row>
    <row r="519" spans="1:32" ht="12.7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row>
    <row r="520" spans="1:32" ht="12.7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row>
    <row r="521" spans="1:32" ht="12.7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row>
    <row r="522" spans="1:32" ht="12.7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row>
    <row r="523" spans="1:32" ht="12.7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row>
    <row r="524" spans="1:32" ht="12.7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row>
    <row r="525" spans="1:32" ht="12.7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row>
    <row r="526" spans="1:32" ht="12.7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row>
    <row r="527" spans="1:32" ht="12.7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row>
    <row r="528" spans="1:32" ht="12.7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row>
    <row r="529" spans="1:32" ht="12.7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row>
    <row r="530" spans="1:32" ht="12.7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row>
    <row r="531" spans="1:32" ht="12.7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row>
    <row r="532" spans="1:32" ht="12.7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row>
    <row r="533" spans="1:32" ht="12.7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row>
    <row r="534" spans="1:32" ht="12.7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row>
    <row r="535" spans="1:32" ht="12.7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row>
    <row r="536" spans="1:32" ht="12.7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row>
    <row r="537" spans="1:32" ht="12.7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row>
    <row r="538" spans="1:32" ht="12.7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row>
    <row r="539" spans="1:32" ht="12.7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row>
    <row r="540" spans="1:32" ht="12.7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row>
    <row r="541" spans="1:32" ht="12.7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row>
    <row r="542" spans="1:32" ht="12.7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row>
    <row r="543" spans="1:32" ht="12.7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row>
    <row r="544" spans="1:32" ht="12.7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row>
    <row r="545" spans="1:32" ht="12.7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row>
    <row r="546" spans="1:32" ht="12.7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row>
    <row r="547" spans="1:32" ht="12.7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row>
    <row r="548" spans="1:32" ht="12.7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row>
    <row r="549" spans="1:32" ht="12.7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row>
    <row r="550" spans="1:32" ht="12.7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row>
    <row r="551" spans="1:32" ht="12.7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row>
    <row r="552" spans="1:32" ht="12.7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row>
    <row r="553" spans="1:32" ht="12.7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row>
    <row r="554" spans="1:32" ht="12.7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row>
    <row r="555" spans="1:32" ht="12.7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row>
    <row r="556" spans="1:32" ht="12.7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row>
    <row r="557" spans="1:32" ht="12.7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row>
    <row r="558" spans="1:32" ht="12.7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row>
    <row r="559" spans="1:32" ht="12.7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row>
    <row r="560" spans="1:32" ht="12.7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row>
    <row r="561" spans="1:32" ht="12.7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row>
    <row r="562" spans="1:32" ht="12.7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row>
    <row r="563" spans="1:32" ht="12.7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row>
    <row r="564" spans="1:32" ht="12.7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row>
    <row r="565" spans="1:32" ht="12.7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row>
    <row r="566" spans="1:32" ht="12.7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row>
    <row r="567" spans="1:32" ht="12.7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row>
    <row r="568" spans="1:32" ht="12.7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row>
    <row r="569" spans="1:32" ht="12.7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row>
    <row r="570" spans="1:32" ht="12.7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row>
    <row r="571" spans="1:32" ht="12.7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row>
    <row r="572" spans="1:32" ht="12.7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row>
    <row r="573" spans="1:32" ht="12.7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row>
    <row r="574" spans="1:32" ht="12.7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row>
    <row r="575" spans="1:32" ht="12.7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row>
    <row r="576" spans="1:32" ht="12.7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row>
    <row r="577" spans="1:32" ht="12.7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row>
    <row r="578" spans="1:32" ht="12.7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row>
    <row r="579" spans="1:32" ht="12.7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row>
    <row r="580" spans="1:32" ht="12.7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row>
    <row r="581" spans="1:32" ht="12.7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row>
    <row r="582" spans="1:32" ht="12.7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row>
    <row r="583" spans="1:32" ht="12.7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row>
    <row r="584" spans="1:32" ht="12.7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row>
    <row r="585" spans="1:32" ht="12.7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row>
    <row r="586" spans="1:32" ht="12.7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row>
    <row r="587" spans="1:32" ht="12.7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row>
    <row r="588" spans="1:32" ht="12.7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row>
    <row r="589" spans="1:32" ht="12.7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row>
    <row r="590" spans="1:32" ht="12.7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row>
    <row r="591" spans="1:32" ht="12.7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row>
    <row r="592" spans="1:32" ht="12.7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row>
    <row r="593" spans="1:32" ht="12.7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row>
    <row r="594" spans="1:32" ht="12.7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row>
    <row r="595" spans="1:32" ht="12.7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row>
    <row r="596" spans="1:32" ht="12.7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row>
    <row r="597" spans="1:32" ht="12.7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row>
    <row r="598" spans="1:32" ht="12.7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row>
    <row r="599" spans="1:32" ht="12.7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row>
    <row r="600" spans="1:32" ht="12.7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row>
    <row r="601" spans="1:32" ht="12.7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row>
    <row r="602" spans="1:32" ht="12.7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row>
    <row r="603" spans="1:32" ht="12.7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row>
    <row r="604" spans="1:32" ht="12.7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row>
    <row r="605" spans="1:32" ht="12.7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row>
    <row r="606" spans="1:32" ht="12.7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row>
    <row r="607" spans="1:32" ht="12.7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row>
    <row r="608" spans="1:32" ht="12.7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row>
    <row r="609" spans="1:32" ht="12.7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row>
    <row r="610" spans="1:32" ht="12.7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row>
    <row r="611" spans="1:32" ht="12.7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row>
    <row r="612" spans="1:32" ht="12.7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row>
    <row r="613" spans="1:32" ht="12.7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row>
    <row r="614" spans="1:32" ht="12.7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row>
    <row r="615" spans="1:32" ht="12.7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row>
    <row r="616" spans="1:32" ht="12.7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row>
    <row r="617" spans="1:32" ht="12.7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row>
    <row r="618" spans="1:32" ht="12.7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row>
    <row r="619" spans="1:32" ht="12.7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row>
    <row r="620" spans="1:32" ht="12.7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row>
    <row r="621" spans="1:32" ht="12.7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row>
    <row r="622" spans="1:32" ht="12.7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row>
    <row r="623" spans="1:32" ht="12.7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row>
    <row r="624" spans="1:32" ht="12.7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row>
    <row r="625" spans="1:32" ht="12.7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row>
    <row r="626" spans="1:32" ht="12.7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row>
    <row r="627" spans="1:32" ht="12.7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row>
    <row r="628" spans="1:32" ht="12.7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row>
    <row r="629" spans="1:32" ht="12.7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row>
    <row r="630" spans="1:32" ht="12.7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row>
    <row r="631" spans="1:32" ht="12.7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row>
    <row r="632" spans="1:32" ht="12.7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row>
    <row r="633" spans="1:32" ht="12.7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row>
    <row r="634" spans="1:32" ht="12.7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row>
    <row r="635" spans="1:32" ht="12.7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row>
    <row r="636" spans="1:32" ht="12.7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row>
    <row r="637" spans="1:32" ht="12.7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row>
    <row r="638" spans="1:32" ht="12.7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row>
    <row r="639" spans="1:32" ht="12.7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row>
    <row r="640" spans="1:32" ht="12.7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row>
    <row r="641" spans="1:32" ht="12.7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row>
    <row r="642" spans="1:32" ht="12.7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row>
    <row r="643" spans="1:32" ht="12.7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row>
    <row r="644" spans="1:32" ht="12.7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row>
    <row r="645" spans="1:32" ht="12.7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row>
    <row r="646" spans="1:32" ht="12.7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row>
    <row r="647" spans="1:32" ht="12.7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row>
    <row r="648" spans="1:32" ht="12.7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row>
    <row r="649" spans="1:32" ht="12.7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row>
    <row r="650" spans="1:32" ht="12.7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row>
    <row r="651" spans="1:32" ht="12.7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row>
    <row r="652" spans="1:32" ht="12.7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row>
    <row r="653" spans="1:32" ht="12.7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row>
    <row r="654" spans="1:32" ht="12.7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row>
    <row r="655" spans="1:32" ht="12.7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row>
    <row r="656" spans="1:32" ht="12.7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row>
    <row r="657" spans="1:32" ht="12.7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row>
    <row r="658" spans="1:32" ht="12.7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row>
    <row r="659" spans="1:32" ht="12.7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row>
    <row r="660" spans="1:32" ht="12.7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row>
    <row r="661" spans="1:32" ht="12.7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row>
    <row r="662" spans="1:32" ht="12.7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row>
    <row r="663" spans="1:32" ht="12.7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row>
    <row r="664" spans="1:32" ht="12.7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row>
    <row r="665" spans="1:32" ht="12.7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row>
    <row r="666" spans="1:32" ht="12.7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row>
    <row r="667" spans="1:32" ht="12.7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row>
    <row r="668" spans="1:32" ht="12.7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row>
    <row r="669" spans="1:32" ht="12.7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row>
    <row r="670" spans="1:32" ht="12.7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row>
    <row r="671" spans="1:32" ht="12.7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row>
    <row r="672" spans="1:32" ht="12.7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row>
    <row r="673" spans="1:32" ht="12.7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row>
    <row r="674" spans="1:32" ht="12.7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row>
    <row r="675" spans="1:32" ht="12.7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row>
    <row r="676" spans="1:32" ht="12.7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row>
    <row r="677" spans="1:32" ht="12.7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row>
    <row r="678" spans="1:32" ht="12.7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row>
    <row r="679" spans="1:32" ht="12.7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row>
    <row r="680" spans="1:32" ht="12.7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row>
    <row r="681" spans="1:32" ht="12.7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row>
    <row r="682" spans="1:32" ht="12.7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row>
    <row r="683" spans="1:32" ht="12.7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row>
    <row r="684" spans="1:32" ht="12.7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row>
    <row r="685" spans="1:32" ht="12.7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row>
    <row r="686" spans="1:32" ht="12.7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row>
    <row r="687" spans="1:32" ht="12.7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row>
    <row r="688" spans="1:32" ht="12.7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row>
    <row r="689" spans="1:32" ht="12.7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row>
    <row r="690" spans="1:32" ht="12.7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row>
    <row r="691" spans="1:32" ht="12.7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row>
    <row r="692" spans="1:32" ht="12.7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row>
    <row r="693" spans="1:32" ht="12.7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row>
    <row r="694" spans="1:32" ht="12.7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row>
    <row r="695" spans="1:32" ht="12.7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row>
    <row r="696" spans="1:32" ht="12.7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row>
    <row r="697" spans="1:32" ht="12.7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row>
    <row r="698" spans="1:32" ht="12.7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row>
    <row r="699" spans="1:32" ht="12.7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row>
    <row r="700" spans="1:32" ht="12.7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row>
    <row r="701" spans="1:32" ht="12.7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row>
    <row r="702" spans="1:32" ht="12.7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row>
    <row r="703" spans="1:32" ht="12.7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row>
    <row r="704" spans="1:32" ht="12.7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row>
    <row r="705" spans="1:32" ht="12.7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row>
    <row r="706" spans="1:32" ht="12.7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row>
    <row r="707" spans="1:32" ht="12.7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row>
    <row r="708" spans="1:32" ht="12.7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row>
    <row r="709" spans="1:32" ht="12.7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row>
    <row r="710" spans="1:32" ht="12.7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row>
    <row r="711" spans="1:32" ht="12.7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row>
    <row r="712" spans="1:32" ht="12.7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row>
    <row r="713" spans="1:32" ht="12.7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row>
    <row r="714" spans="1:32" ht="12.7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row>
    <row r="715" spans="1:32" ht="12.7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row>
    <row r="716" spans="1:32" ht="12.7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row>
    <row r="717" spans="1:32" ht="12.7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row>
    <row r="718" spans="1:32" ht="12.7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row>
    <row r="719" spans="1:32" ht="12.7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row>
    <row r="720" spans="1:32" ht="12.7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row>
    <row r="721" spans="1:32" ht="12.7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row>
    <row r="722" spans="1:32" ht="12.7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row>
    <row r="723" spans="1:32" ht="12.7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row>
    <row r="724" spans="1:32" ht="12.7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row>
    <row r="725" spans="1:32" ht="12.7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row>
    <row r="726" spans="1:32" ht="12.7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row>
    <row r="727" spans="1:32" ht="12.7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row>
    <row r="728" spans="1:32" ht="12.7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row>
    <row r="729" spans="1:32" ht="12.7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row>
    <row r="730" spans="1:32" ht="12.7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row>
    <row r="731" spans="1:32" ht="12.7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row>
    <row r="732" spans="1:32" ht="12.7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row>
    <row r="733" spans="1:32" ht="12.7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row>
    <row r="734" spans="1:32" ht="12.7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row>
    <row r="735" spans="1:32" ht="12.7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row>
    <row r="736" spans="1:32" ht="12.7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row>
    <row r="737" spans="1:32" ht="12.7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row>
    <row r="738" spans="1:32" ht="12.7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row>
    <row r="739" spans="1:32" ht="12.7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row>
    <row r="740" spans="1:32" ht="12.7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row>
    <row r="741" spans="1:32" ht="12.7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row>
    <row r="742" spans="1:32" ht="12.7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row>
    <row r="743" spans="1:32" ht="12.7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row>
    <row r="744" spans="1:32" ht="12.7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row>
    <row r="745" spans="1:32" ht="12.7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row>
    <row r="746" spans="1:32" ht="12.7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row>
    <row r="747" spans="1:32" ht="12.7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row>
    <row r="748" spans="1:32" ht="12.7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row>
    <row r="749" spans="1:32" ht="12.7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row>
    <row r="750" spans="1:32" ht="12.7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row>
    <row r="751" spans="1:32" ht="12.7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row>
    <row r="752" spans="1:32" ht="12.7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row>
    <row r="753" spans="1:32" ht="12.7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row>
    <row r="754" spans="1:32" ht="12.7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row>
    <row r="755" spans="1:32" ht="12.7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row>
    <row r="756" spans="1:32" ht="12.7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row>
    <row r="757" spans="1:32" ht="12.7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row>
    <row r="758" spans="1:32" ht="12.7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row>
    <row r="759" spans="1:32" ht="12.7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row>
    <row r="760" spans="1:32" ht="12.7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row>
    <row r="761" spans="1:32" ht="12.7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row>
    <row r="762" spans="1:32" ht="12.7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row>
    <row r="763" spans="1:32" ht="12.7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row>
    <row r="764" spans="1:32" ht="12.7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row>
    <row r="765" spans="1:32" ht="12.7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row>
    <row r="766" spans="1:32" ht="12.7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row>
    <row r="767" spans="1:32" ht="12.7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row>
    <row r="768" spans="1:32" ht="12.7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row>
    <row r="769" spans="1:32" ht="12.7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row>
    <row r="770" spans="1:32" ht="12.7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row>
    <row r="771" spans="1:32" ht="12.7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row>
    <row r="772" spans="1:32" ht="12.7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row>
    <row r="773" spans="1:32" ht="12.7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row>
    <row r="774" spans="1:32" ht="12.7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row>
    <row r="775" spans="1:32" ht="12.7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row>
    <row r="776" spans="1:32" ht="12.7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row>
    <row r="777" spans="1:32" ht="12.7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row>
    <row r="778" spans="1:32" ht="12.7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row>
    <row r="779" spans="1:32" ht="12.7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row>
    <row r="780" spans="1:32" ht="12.7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row>
    <row r="781" spans="1:32" ht="12.7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row>
    <row r="782" spans="1:32" ht="12.7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row>
    <row r="783" spans="1:32" ht="12.7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row>
    <row r="784" spans="1:32" ht="12.7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row>
    <row r="785" spans="1:32" ht="12.7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row>
    <row r="786" spans="1:32" ht="12.7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row>
    <row r="787" spans="1:32" ht="12.7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row>
    <row r="788" spans="1:32" ht="12.7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row>
    <row r="789" spans="1:32" ht="12.7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row>
    <row r="790" spans="1:32" ht="12.7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row>
    <row r="791" spans="1:32" ht="12.7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row>
    <row r="792" spans="1:32" ht="12.7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row>
    <row r="793" spans="1:32" ht="12.7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row>
    <row r="794" spans="1:32" ht="12.7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row>
    <row r="795" spans="1:32" ht="12.7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row>
    <row r="796" spans="1:32" ht="12.7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row>
    <row r="797" spans="1:32" ht="12.7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row>
    <row r="798" spans="1:32" ht="12.7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row>
    <row r="799" spans="1:32" ht="12.7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row>
    <row r="800" spans="1:32" ht="12.7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row>
    <row r="801" spans="1:32" ht="12.7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row>
    <row r="802" spans="1:32" ht="12.7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row>
    <row r="803" spans="1:32" ht="12.7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row>
    <row r="804" spans="1:32" ht="12.7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row>
    <row r="805" spans="1:32" ht="12.7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row>
    <row r="806" spans="1:32" ht="12.7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row>
    <row r="807" spans="1:32" ht="12.7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row>
    <row r="808" spans="1:32" ht="12.7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row>
    <row r="809" spans="1:32" ht="12.7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row>
    <row r="810" spans="1:32" ht="12.7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row>
    <row r="811" spans="1:32" ht="12.7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row>
    <row r="812" spans="1:32" ht="12.7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row>
    <row r="813" spans="1:32" ht="12.7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row>
    <row r="814" spans="1:32" ht="12.7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row>
    <row r="815" spans="1:32" ht="12.7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row>
    <row r="816" spans="1:32" ht="12.7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row>
    <row r="817" spans="1:32" ht="12.7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row>
    <row r="818" spans="1:32" ht="12.7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row>
    <row r="819" spans="1:32" ht="12.7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row>
    <row r="820" spans="1:32" ht="12.7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row>
    <row r="821" spans="1:32" ht="12.7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row>
    <row r="822" spans="1:32" ht="12.7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row>
    <row r="823" spans="1:32" ht="12.7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row>
    <row r="824" spans="1:32" ht="12.7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row>
    <row r="825" spans="1:32" ht="12.7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row>
    <row r="826" spans="1:32" ht="12.7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row>
    <row r="827" spans="1:32" ht="12.7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row>
    <row r="828" spans="1:32" ht="12.7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row>
    <row r="829" spans="1:32" ht="12.7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row>
    <row r="830" spans="1:32" ht="12.7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row>
    <row r="831" spans="1:32" ht="12.7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row>
    <row r="832" spans="1:32" ht="12.7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row>
    <row r="833" spans="1:32" ht="12.7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row>
    <row r="834" spans="1:32" ht="12.7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row>
    <row r="835" spans="1:32" ht="12.7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row>
    <row r="836" spans="1:32" ht="12.7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row>
    <row r="837" spans="1:32" ht="12.7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row>
    <row r="838" spans="1:32" ht="12.7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row>
    <row r="839" spans="1:32" ht="12.7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row>
    <row r="840" spans="1:32" ht="12.7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row>
    <row r="841" spans="1:32" ht="12.7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row>
    <row r="842" spans="1:32" ht="12.7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row>
    <row r="843" spans="1:32" ht="12.7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row>
    <row r="844" spans="1:32" ht="12.7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row>
    <row r="845" spans="1:32" ht="12.7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row>
    <row r="846" spans="1:32" ht="12.7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row>
    <row r="847" spans="1:32" ht="12.7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row>
    <row r="848" spans="1:32" ht="12.7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row>
    <row r="849" spans="1:32" ht="12.7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row>
    <row r="850" spans="1:32" ht="12.7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row>
    <row r="851" spans="1:32" ht="12.7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row>
    <row r="852" spans="1:32" ht="12.7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row>
    <row r="853" spans="1:32" ht="12.7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row>
    <row r="854" spans="1:32" ht="12.7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row>
    <row r="855" spans="1:32" ht="12.7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row>
    <row r="856" spans="1:32" ht="12.7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row>
    <row r="857" spans="1:32" ht="12.7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row>
    <row r="858" spans="1:32" ht="12.7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row>
    <row r="859" spans="1:32" ht="12.7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row>
    <row r="860" spans="1:32" ht="12.7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row>
    <row r="861" spans="1:32" ht="12.7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row>
    <row r="862" spans="1:32" ht="12.7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row>
    <row r="863" spans="1:32" ht="12.7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row>
    <row r="864" spans="1:32" ht="12.7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row>
    <row r="865" spans="1:32" ht="12.7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row>
    <row r="866" spans="1:32" ht="12.7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row>
    <row r="867" spans="1:32" ht="12.7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row>
    <row r="868" spans="1:32" ht="12.7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row>
    <row r="869" spans="1:32" ht="12.7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row>
    <row r="870" spans="1:32" ht="12.7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row>
    <row r="871" spans="1:32" ht="12.7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row>
    <row r="872" spans="1:32" ht="12.7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row>
    <row r="873" spans="1:32" ht="12.7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row>
    <row r="874" spans="1:32" ht="12.7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row>
    <row r="875" spans="1:32" ht="12.7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row>
    <row r="876" spans="1:32" ht="12.7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row>
    <row r="877" spans="1:32" ht="12.7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row>
    <row r="878" spans="1:32" ht="12.7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row>
    <row r="879" spans="1:32" ht="12.7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row>
    <row r="880" spans="1:32" ht="12.7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row>
    <row r="881" spans="1:32" ht="12.7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row>
    <row r="882" spans="1:32" ht="12.7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row>
    <row r="883" spans="1:32" ht="12.7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row>
    <row r="884" spans="1:32" ht="12.7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row>
    <row r="885" spans="1:32" ht="12.7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row>
    <row r="886" spans="1:32" ht="12.7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row>
    <row r="887" spans="1:32" ht="12.7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row>
    <row r="888" spans="1:32" ht="12.7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row>
    <row r="889" spans="1:32" ht="12.7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row>
    <row r="890" spans="1:32" ht="12.7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row>
    <row r="891" spans="1:32" ht="12.7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row>
    <row r="892" spans="1:32" ht="12.7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row>
    <row r="893" spans="1:32" ht="12.7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row>
    <row r="894" spans="1:32" ht="12.7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row>
    <row r="895" spans="1:32" ht="12.7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row>
    <row r="896" spans="1:32" ht="12.7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row>
    <row r="897" spans="1:32" ht="12.7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row>
    <row r="898" spans="1:32" ht="12.7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row>
    <row r="899" spans="1:32" ht="12.7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row>
    <row r="900" spans="1:32" ht="12.7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row>
    <row r="901" spans="1:32" ht="12.7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row>
    <row r="902" spans="1:32" ht="12.7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row>
    <row r="903" spans="1:32" ht="12.7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row>
    <row r="904" spans="1:32" ht="12.7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row>
    <row r="905" spans="1:32" ht="12.7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row>
    <row r="906" spans="1:32" ht="12.7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row>
    <row r="907" spans="1:32" ht="12.7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row>
    <row r="908" spans="1:32" ht="12.7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row>
    <row r="909" spans="1:32" ht="12.7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row>
    <row r="910" spans="1:32" ht="12.7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row>
    <row r="911" spans="1:32" ht="12.7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row>
    <row r="912" spans="1:32" ht="12.7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row>
    <row r="913" spans="1:32" ht="12.7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row>
    <row r="914" spans="1:32" ht="12.7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row>
    <row r="915" spans="1:32" ht="12.7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row>
    <row r="916" spans="1:32" ht="12.7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row>
    <row r="917" spans="1:32" ht="12.7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row>
    <row r="918" spans="1:32" ht="12.7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row>
    <row r="919" spans="1:32" ht="12.7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row>
    <row r="920" spans="1:32" ht="12.7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row>
    <row r="921" spans="1:32" ht="12.7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row>
    <row r="922" spans="1:32" ht="12.7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row>
    <row r="923" spans="1:32" ht="12.7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row>
    <row r="924" spans="1:32" ht="12.7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row>
    <row r="925" spans="1:32" ht="12.7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row>
    <row r="926" spans="1:32" ht="12.7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row>
    <row r="927" spans="1:32" ht="12.7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row>
    <row r="928" spans="1:32" ht="12.7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row>
    <row r="929" spans="1:32" ht="12.7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row>
    <row r="930" spans="1:32" ht="12.7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row>
    <row r="931" spans="1:32" ht="12.7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row>
    <row r="932" spans="1:32" ht="12.7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row>
    <row r="933" spans="1:32" ht="12.7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row>
    <row r="934" spans="1:32" ht="12.7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row>
    <row r="935" spans="1:32" ht="12.7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row>
    <row r="936" spans="1:32" ht="12.7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row>
    <row r="937" spans="1:32" ht="12.7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row>
    <row r="938" spans="1:32" ht="12.7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row>
    <row r="939" spans="1:32" ht="12.7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row>
    <row r="940" spans="1:32" ht="12.7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row>
    <row r="941" spans="1:32" ht="12.7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row>
    <row r="942" spans="1:32" ht="12.7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row>
    <row r="943" spans="1:32" ht="12.7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row>
    <row r="944" spans="1:32" ht="12.7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row>
    <row r="945" spans="1:32" ht="12.7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row>
    <row r="946" spans="1:32" ht="12.7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row>
    <row r="947" spans="1:32" ht="12.7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row>
    <row r="948" spans="1:32" ht="12.7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row>
    <row r="949" spans="1:32" ht="12.7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row>
    <row r="950" spans="1:32" ht="12.7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row>
    <row r="951" spans="1:32" ht="12.7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row>
    <row r="952" spans="1:32" ht="12.7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row>
    <row r="953" spans="1:32" ht="12.7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row>
    <row r="954" spans="1:32" ht="12.7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row>
    <row r="955" spans="1:32" ht="12.7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row>
    <row r="956" spans="1:32" ht="12.7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row>
    <row r="957" spans="1:32" ht="12.7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row>
    <row r="958" spans="1:32" ht="12.7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row>
    <row r="959" spans="1:32" ht="12.7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row>
    <row r="960" spans="1:32" ht="12.7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row>
    <row r="961" spans="1:32" ht="12.7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row>
    <row r="962" spans="1:32" ht="12.7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row>
    <row r="963" spans="1:32" ht="12.7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0000CC"/>
  </sheetPr>
  <dimension ref="B20:P37"/>
  <sheetViews>
    <sheetView zoomScalePageLayoutView="0" workbookViewId="0" topLeftCell="B10">
      <selection activeCell="C25" sqref="C25"/>
    </sheetView>
  </sheetViews>
  <sheetFormatPr defaultColWidth="9.140625" defaultRowHeight="12.75"/>
  <cols>
    <col min="1" max="1" width="11.57421875" style="0" customWidth="1"/>
    <col min="3" max="3" width="10.421875" style="0" customWidth="1"/>
    <col min="4" max="4" width="9.57421875" style="0" customWidth="1"/>
    <col min="7" max="7" width="10.8515625" style="0" customWidth="1"/>
    <col min="8" max="8" width="11.8515625" style="0" customWidth="1"/>
    <col min="11" max="11" width="9.7109375" style="0" customWidth="1"/>
    <col min="12" max="12" width="9.28125" style="0" customWidth="1"/>
    <col min="13" max="13" width="6.57421875" style="0" customWidth="1"/>
    <col min="14" max="14" width="6.7109375" style="0" customWidth="1"/>
    <col min="15" max="15" width="9.7109375" style="0" customWidth="1"/>
    <col min="16" max="16" width="11.28125" style="0" customWidth="1"/>
  </cols>
  <sheetData>
    <row r="20" spans="2:10" ht="16.5" thickBot="1">
      <c r="B20" s="63" t="s">
        <v>58</v>
      </c>
      <c r="J20" s="63" t="s">
        <v>59</v>
      </c>
    </row>
    <row r="21" spans="2:16" ht="13.5" thickBot="1">
      <c r="B21" s="44" t="s">
        <v>48</v>
      </c>
      <c r="C21" s="42" t="s">
        <v>49</v>
      </c>
      <c r="D21" s="42" t="s">
        <v>50</v>
      </c>
      <c r="E21" s="42" t="s">
        <v>51</v>
      </c>
      <c r="F21" s="43" t="s">
        <v>52</v>
      </c>
      <c r="G21" s="45" t="s">
        <v>53</v>
      </c>
      <c r="H21" s="51" t="s">
        <v>56</v>
      </c>
      <c r="J21" s="44" t="s">
        <v>48</v>
      </c>
      <c r="K21" s="42" t="s">
        <v>49</v>
      </c>
      <c r="L21" s="42" t="s">
        <v>50</v>
      </c>
      <c r="M21" s="42" t="s">
        <v>51</v>
      </c>
      <c r="N21" s="43" t="s">
        <v>52</v>
      </c>
      <c r="O21" s="50" t="s">
        <v>53</v>
      </c>
      <c r="P21" s="51" t="s">
        <v>56</v>
      </c>
    </row>
    <row r="22" spans="2:16" ht="13.5" thickTop="1">
      <c r="B22" s="46">
        <v>2006</v>
      </c>
      <c r="C22" s="52">
        <f>'Simple OM'!$C$40</f>
        <v>0.9093533721127681</v>
      </c>
      <c r="D22" s="52">
        <f>'BM'!$D$20</f>
        <v>0.8587001056443618</v>
      </c>
      <c r="E22" s="41">
        <v>0.75</v>
      </c>
      <c r="F22" s="13">
        <v>0.25</v>
      </c>
      <c r="G22" s="55">
        <f>(C22*E22+D22*F22)</f>
        <v>0.8966900554956666</v>
      </c>
      <c r="H22" s="62" t="s">
        <v>3</v>
      </c>
      <c r="J22" s="46">
        <v>2006</v>
      </c>
      <c r="K22" s="52">
        <f>'Simple OM'!$C$40</f>
        <v>0.9093533721127681</v>
      </c>
      <c r="L22" s="52">
        <f>'BM'!$D$20</f>
        <v>0.8587001056443618</v>
      </c>
      <c r="M22" s="41">
        <v>0.5</v>
      </c>
      <c r="N22" s="13">
        <v>0.5</v>
      </c>
      <c r="O22" s="58">
        <f>(K22*M22+L22*N22)</f>
        <v>0.884026738878565</v>
      </c>
      <c r="P22" s="62" t="s">
        <v>3</v>
      </c>
    </row>
    <row r="23" spans="2:16" ht="12.75">
      <c r="B23" s="47">
        <v>2007</v>
      </c>
      <c r="C23" s="52">
        <f>'Simple OM'!$C$41</f>
        <v>0.9512743913464364</v>
      </c>
      <c r="D23" s="52">
        <f>'BM'!$D$21</f>
        <v>0.9093770801783246</v>
      </c>
      <c r="E23" s="41">
        <v>0.75</v>
      </c>
      <c r="F23" s="13">
        <v>0.25</v>
      </c>
      <c r="G23" s="55">
        <f>(C23*E23+D23*F23)</f>
        <v>0.9408000635544085</v>
      </c>
      <c r="H23" s="62" t="s">
        <v>3</v>
      </c>
      <c r="J23" s="47">
        <v>2007</v>
      </c>
      <c r="K23" s="52">
        <f>'Simple OM'!$C$41</f>
        <v>0.9512743913464364</v>
      </c>
      <c r="L23" s="52">
        <f>'BM'!$D$21</f>
        <v>0.9093770801783246</v>
      </c>
      <c r="M23" s="41">
        <v>0.5</v>
      </c>
      <c r="N23" s="13">
        <v>0.5</v>
      </c>
      <c r="O23" s="58">
        <f>(K23*M23+L23*N23)</f>
        <v>0.9303257357623805</v>
      </c>
      <c r="P23" s="62" t="s">
        <v>3</v>
      </c>
    </row>
    <row r="24" spans="2:16" ht="12.75">
      <c r="B24" s="47">
        <v>2008</v>
      </c>
      <c r="C24" s="52">
        <f>'Simple OM'!$C$42</f>
        <v>0.9894961867022954</v>
      </c>
      <c r="D24" s="52">
        <f>'BM'!$D$22</f>
        <v>0.896155526384901</v>
      </c>
      <c r="E24" s="41">
        <v>0.75</v>
      </c>
      <c r="F24" s="13">
        <v>0.25</v>
      </c>
      <c r="G24" s="55">
        <f>(C24*E24+D24*F24)</f>
        <v>0.9661610216229468</v>
      </c>
      <c r="H24" s="62" t="s">
        <v>3</v>
      </c>
      <c r="J24" s="47">
        <v>2008</v>
      </c>
      <c r="K24" s="52">
        <f>'Simple OM'!$C$42</f>
        <v>0.9894961867022954</v>
      </c>
      <c r="L24" s="52">
        <f>'BM'!$D$22</f>
        <v>0.896155526384901</v>
      </c>
      <c r="M24" s="41">
        <v>0.5</v>
      </c>
      <c r="N24" s="13">
        <v>0.5</v>
      </c>
      <c r="O24" s="58">
        <f>(K24*M24+L24*N24)</f>
        <v>0.9428258565435983</v>
      </c>
      <c r="P24" s="62" t="s">
        <v>3</v>
      </c>
    </row>
    <row r="25" spans="2:16" ht="12.75">
      <c r="B25" s="48">
        <v>2009</v>
      </c>
      <c r="C25" s="52">
        <f>'Simple OM'!$C$43</f>
        <v>0.9825052663247202</v>
      </c>
      <c r="D25" s="52">
        <f>'BM'!$D$23</f>
        <v>0.9152422062901868</v>
      </c>
      <c r="E25" s="41">
        <v>0.75</v>
      </c>
      <c r="F25" s="13">
        <v>0.25</v>
      </c>
      <c r="G25" s="55">
        <f>(C25*E25+D25*F25)</f>
        <v>0.9656895013160869</v>
      </c>
      <c r="H25" s="122" t="s">
        <v>3</v>
      </c>
      <c r="J25" s="48">
        <v>2009</v>
      </c>
      <c r="K25" s="52">
        <f>'Simple OM'!$C$43</f>
        <v>0.9825052663247202</v>
      </c>
      <c r="L25" s="52">
        <f>'BM'!$D$23</f>
        <v>0.9152422062901868</v>
      </c>
      <c r="M25" s="123">
        <v>0.5</v>
      </c>
      <c r="N25" s="13">
        <v>0.5</v>
      </c>
      <c r="O25" s="58">
        <f>(K25*M25+L25*N25)</f>
        <v>0.9488737363074535</v>
      </c>
      <c r="P25" s="62" t="s">
        <v>3</v>
      </c>
    </row>
    <row r="26" spans="2:16" ht="12.75">
      <c r="B26" s="48"/>
      <c r="C26" s="53"/>
      <c r="D26" s="53"/>
      <c r="E26" s="1"/>
      <c r="F26" s="4"/>
      <c r="G26" s="56"/>
      <c r="J26" s="48"/>
      <c r="K26" s="53"/>
      <c r="L26" s="53"/>
      <c r="M26" s="1"/>
      <c r="N26" s="4"/>
      <c r="O26" s="59"/>
      <c r="P26" s="8"/>
    </row>
    <row r="27" spans="2:16" ht="13.5" thickBot="1">
      <c r="B27" s="49"/>
      <c r="C27" s="54"/>
      <c r="D27" s="54"/>
      <c r="E27" s="5"/>
      <c r="F27" s="6"/>
      <c r="G27" s="57"/>
      <c r="J27" s="49"/>
      <c r="K27" s="54"/>
      <c r="L27" s="54"/>
      <c r="M27" s="5"/>
      <c r="N27" s="6"/>
      <c r="O27" s="60"/>
      <c r="P27" s="8"/>
    </row>
    <row r="30" ht="16.5" thickBot="1">
      <c r="J30" s="63" t="s">
        <v>60</v>
      </c>
    </row>
    <row r="31" spans="10:16" ht="13.5" thickBot="1">
      <c r="J31" s="44" t="s">
        <v>48</v>
      </c>
      <c r="K31" s="42" t="s">
        <v>49</v>
      </c>
      <c r="L31" s="42" t="s">
        <v>50</v>
      </c>
      <c r="M31" s="42" t="s">
        <v>51</v>
      </c>
      <c r="N31" s="43" t="s">
        <v>52</v>
      </c>
      <c r="O31" s="50" t="s">
        <v>53</v>
      </c>
      <c r="P31" s="51" t="s">
        <v>56</v>
      </c>
    </row>
    <row r="32" spans="10:16" ht="13.5" thickTop="1">
      <c r="J32" s="46">
        <v>2006</v>
      </c>
      <c r="K32" s="52">
        <f>'Simple OM'!$C$40</f>
        <v>0.9093533721127681</v>
      </c>
      <c r="L32" s="52">
        <f>'BM'!$D$20</f>
        <v>0.8587001056443618</v>
      </c>
      <c r="M32" s="41">
        <v>0.25</v>
      </c>
      <c r="N32" s="13">
        <v>0.75</v>
      </c>
      <c r="O32" s="58">
        <f>(K32*M32+L32*N32)</f>
        <v>0.8713634222614633</v>
      </c>
      <c r="P32" s="62" t="s">
        <v>3</v>
      </c>
    </row>
    <row r="33" spans="10:16" ht="12.75">
      <c r="J33" s="47">
        <v>2007</v>
      </c>
      <c r="K33" s="52">
        <f>'Simple OM'!$C$41</f>
        <v>0.9512743913464364</v>
      </c>
      <c r="L33" s="52">
        <f>'BM'!$D$21</f>
        <v>0.9093770801783246</v>
      </c>
      <c r="M33" s="41">
        <v>0.25</v>
      </c>
      <c r="N33" s="13">
        <v>0.75</v>
      </c>
      <c r="O33" s="58">
        <f>(K33*M33+L33*N33)</f>
        <v>0.9198514079703526</v>
      </c>
      <c r="P33" s="62" t="s">
        <v>3</v>
      </c>
    </row>
    <row r="34" spans="10:16" ht="12.75">
      <c r="J34" s="47">
        <v>2008</v>
      </c>
      <c r="K34" s="52">
        <f>'Simple OM'!$C$42</f>
        <v>0.9894961867022954</v>
      </c>
      <c r="L34" s="52">
        <f>'BM'!$D$22</f>
        <v>0.896155526384901</v>
      </c>
      <c r="M34" s="41">
        <v>0.25</v>
      </c>
      <c r="N34" s="13">
        <v>0.75</v>
      </c>
      <c r="O34" s="58">
        <f>(K34*M34+L34*N34)</f>
        <v>0.9194906914642496</v>
      </c>
      <c r="P34" s="62" t="s">
        <v>3</v>
      </c>
    </row>
    <row r="35" spans="10:16" ht="12.75">
      <c r="J35" s="48">
        <v>2009</v>
      </c>
      <c r="K35" s="52">
        <f>'Simple OM'!$C$43</f>
        <v>0.9825052663247202</v>
      </c>
      <c r="L35" s="52">
        <f>'BM'!$D$23</f>
        <v>0.9152422062901868</v>
      </c>
      <c r="M35" s="123">
        <v>0.25</v>
      </c>
      <c r="N35" s="13">
        <v>0.75</v>
      </c>
      <c r="O35" s="58">
        <f>(K35*M35+L35*N35)</f>
        <v>0.9320579712988202</v>
      </c>
      <c r="P35" s="62" t="s">
        <v>3</v>
      </c>
    </row>
    <row r="36" spans="10:16" ht="12.75">
      <c r="J36" s="48"/>
      <c r="K36" s="53"/>
      <c r="L36" s="53"/>
      <c r="M36" s="1"/>
      <c r="N36" s="4"/>
      <c r="O36" s="59"/>
      <c r="P36" s="8"/>
    </row>
    <row r="37" spans="10:16" ht="13.5" thickBot="1">
      <c r="J37" s="49"/>
      <c r="K37" s="54"/>
      <c r="L37" s="54"/>
      <c r="M37" s="5"/>
      <c r="N37" s="6"/>
      <c r="O37" s="60"/>
      <c r="P37" s="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0000CC"/>
  </sheetPr>
  <dimension ref="A6:T50"/>
  <sheetViews>
    <sheetView zoomScalePageLayoutView="0" workbookViewId="0" topLeftCell="A25">
      <selection activeCell="C44" sqref="C44"/>
    </sheetView>
  </sheetViews>
  <sheetFormatPr defaultColWidth="9.140625" defaultRowHeight="12.75"/>
  <cols>
    <col min="1" max="1" width="9.140625" style="18" customWidth="1"/>
    <col min="2" max="2" width="12.28125" style="18" customWidth="1"/>
    <col min="3" max="3" width="9.140625" style="18" customWidth="1"/>
    <col min="4" max="5" width="12.57421875" style="18" customWidth="1"/>
    <col min="6" max="6" width="13.140625" style="18" customWidth="1"/>
    <col min="7" max="7" width="11.8515625" style="18" customWidth="1"/>
    <col min="8" max="8" width="13.00390625" style="18" customWidth="1"/>
    <col min="9" max="11" width="9.140625" style="18" customWidth="1"/>
    <col min="12" max="12" width="14.28125" style="18" customWidth="1"/>
    <col min="13" max="13" width="12.7109375" style="18" customWidth="1"/>
    <col min="14" max="14" width="13.00390625" style="18" customWidth="1"/>
    <col min="15" max="15" width="13.140625" style="18" customWidth="1"/>
    <col min="16" max="16" width="14.00390625" style="18" customWidth="1"/>
    <col min="17" max="16384" width="9.140625" style="18" customWidth="1"/>
  </cols>
  <sheetData>
    <row r="6" spans="2:6" ht="15.75">
      <c r="B6" s="27" t="s">
        <v>25</v>
      </c>
      <c r="C6" s="27"/>
      <c r="D6" s="27" t="s">
        <v>24</v>
      </c>
      <c r="E6" s="27"/>
      <c r="F6" s="27"/>
    </row>
    <row r="8" spans="2:16" ht="12.75">
      <c r="B8" s="19" t="s">
        <v>18</v>
      </c>
      <c r="C8" s="19"/>
      <c r="D8" s="19">
        <v>2003</v>
      </c>
      <c r="E8" s="19">
        <v>2004</v>
      </c>
      <c r="F8" s="19">
        <v>2005</v>
      </c>
      <c r="G8" s="19">
        <v>2006</v>
      </c>
      <c r="H8" s="19">
        <v>2007</v>
      </c>
      <c r="I8" s="19">
        <v>2008</v>
      </c>
      <c r="J8" s="19">
        <v>2009</v>
      </c>
      <c r="K8" s="19">
        <v>2010</v>
      </c>
      <c r="L8" s="19" t="s">
        <v>103</v>
      </c>
      <c r="M8" s="19" t="s">
        <v>92</v>
      </c>
      <c r="N8" s="19" t="s">
        <v>54</v>
      </c>
      <c r="O8" s="19" t="s">
        <v>55</v>
      </c>
      <c r="P8" s="19" t="s">
        <v>57</v>
      </c>
    </row>
    <row r="10" spans="2:20" ht="12.75">
      <c r="B10" s="18" t="s">
        <v>11</v>
      </c>
      <c r="D10" s="18">
        <f>275147+0</f>
        <v>275147</v>
      </c>
      <c r="E10" s="18">
        <v>258519</v>
      </c>
      <c r="F10" s="28">
        <v>333714.94</v>
      </c>
      <c r="G10" s="28">
        <v>484450</v>
      </c>
      <c r="H10" s="28">
        <v>551179</v>
      </c>
      <c r="I10" s="115">
        <v>609745</v>
      </c>
      <c r="J10" s="115">
        <v>574380</v>
      </c>
      <c r="K10" s="115">
        <v>612942</v>
      </c>
      <c r="L10" s="130">
        <f>AVERAGE(I10:K10)</f>
        <v>599022.3333333334</v>
      </c>
      <c r="M10" s="28">
        <f>AVERAGE(H10:J10)</f>
        <v>578434.6666666666</v>
      </c>
      <c r="N10" s="112">
        <f>AVERAGE(G10:I10)</f>
        <v>548458</v>
      </c>
      <c r="O10" s="18">
        <f>AVERAGE(F10:H10)</f>
        <v>456447.98</v>
      </c>
      <c r="P10" s="18">
        <f>AVERAGE(E10:G10)</f>
        <v>358894.64666666667</v>
      </c>
      <c r="R10" s="28"/>
      <c r="S10" s="28"/>
      <c r="T10" s="28"/>
    </row>
    <row r="11" spans="2:20" ht="12.75">
      <c r="B11" s="18" t="s">
        <v>10</v>
      </c>
      <c r="D11" s="18">
        <v>212308</v>
      </c>
      <c r="E11" s="18">
        <v>227009</v>
      </c>
      <c r="F11" s="28">
        <v>209704.6</v>
      </c>
      <c r="G11" s="113">
        <v>226540.8852527795</v>
      </c>
      <c r="H11" s="113">
        <v>158725</v>
      </c>
      <c r="I11" s="115">
        <v>167546</v>
      </c>
      <c r="J11" s="115">
        <v>188450</v>
      </c>
      <c r="K11" s="115">
        <v>189406</v>
      </c>
      <c r="L11" s="130">
        <f>AVERAGE(I11:K11)</f>
        <v>181800.66666666666</v>
      </c>
      <c r="M11" s="28">
        <f>AVERAGE(H11:J11)</f>
        <v>171573.66666666666</v>
      </c>
      <c r="N11" s="112">
        <f>AVERAGE(G11:I11)</f>
        <v>184270.62841759317</v>
      </c>
      <c r="O11" s="18">
        <f>AVERAGE(F11:H11)</f>
        <v>198323.4950842598</v>
      </c>
      <c r="P11" s="18">
        <f>AVERAGE(E11:G11)</f>
        <v>221084.82841759315</v>
      </c>
      <c r="R11" s="113"/>
      <c r="S11" s="113"/>
      <c r="T11" s="28"/>
    </row>
    <row r="12" spans="2:20" ht="12.75">
      <c r="B12" s="18" t="s">
        <v>9</v>
      </c>
      <c r="D12" s="18">
        <v>9956</v>
      </c>
      <c r="E12" s="18">
        <v>13711</v>
      </c>
      <c r="F12" s="28">
        <v>17694.06</v>
      </c>
      <c r="G12" s="113">
        <v>1847.5770925110132</v>
      </c>
      <c r="H12" s="113">
        <v>1064</v>
      </c>
      <c r="I12" s="115">
        <v>2095</v>
      </c>
      <c r="J12" s="115">
        <v>4913</v>
      </c>
      <c r="K12" s="115">
        <v>5995</v>
      </c>
      <c r="L12" s="130">
        <f>AVERAGE(I12:K12)</f>
        <v>4334.333333333333</v>
      </c>
      <c r="M12" s="28">
        <f>AVERAGE(H12:J12)</f>
        <v>2690.6666666666665</v>
      </c>
      <c r="N12" s="112">
        <f>AVERAGE(G12:I12)</f>
        <v>1668.8590308370046</v>
      </c>
      <c r="O12" s="18">
        <f>AVERAGE(F12:H12)</f>
        <v>6868.545697503671</v>
      </c>
      <c r="P12" s="18">
        <f>AVERAGE(E12:G12)</f>
        <v>11084.212364170338</v>
      </c>
      <c r="R12" s="113"/>
      <c r="S12" s="113"/>
      <c r="T12" s="28"/>
    </row>
    <row r="13" ht="12.75">
      <c r="B13" s="18" t="s">
        <v>8</v>
      </c>
    </row>
    <row r="18" spans="2:6" ht="15.75">
      <c r="B18" s="27" t="s">
        <v>23</v>
      </c>
      <c r="C18" s="27"/>
      <c r="D18" s="27" t="s">
        <v>22</v>
      </c>
      <c r="E18" s="27"/>
      <c r="F18" s="27"/>
    </row>
    <row r="20" spans="2:20" ht="12.75">
      <c r="B20" s="19" t="s">
        <v>18</v>
      </c>
      <c r="C20" s="19"/>
      <c r="D20" s="19">
        <v>2003</v>
      </c>
      <c r="E20" s="19">
        <v>2004</v>
      </c>
      <c r="F20" s="19">
        <v>2005</v>
      </c>
      <c r="G20" s="19">
        <v>2006</v>
      </c>
      <c r="H20" s="19">
        <v>2007</v>
      </c>
      <c r="I20" s="19">
        <v>2008</v>
      </c>
      <c r="J20" s="19">
        <v>2009</v>
      </c>
      <c r="K20" s="19">
        <v>2010</v>
      </c>
      <c r="L20" s="19" t="s">
        <v>103</v>
      </c>
      <c r="M20" s="19" t="s">
        <v>92</v>
      </c>
      <c r="N20" s="19" t="s">
        <v>54</v>
      </c>
      <c r="O20" s="19" t="s">
        <v>55</v>
      </c>
      <c r="P20" s="19" t="s">
        <v>57</v>
      </c>
      <c r="R20" s="19"/>
      <c r="S20" s="19"/>
      <c r="T20" s="19"/>
    </row>
    <row r="22" spans="2:20" ht="12.75">
      <c r="B22" s="18" t="s">
        <v>11</v>
      </c>
      <c r="D22" s="18">
        <v>433356.63</v>
      </c>
      <c r="E22" s="18">
        <v>407167.65</v>
      </c>
      <c r="F22" s="28">
        <v>533754</v>
      </c>
      <c r="G22" s="28">
        <v>719538.37</v>
      </c>
      <c r="H22" s="28">
        <v>879852.07</v>
      </c>
      <c r="I22" s="115">
        <v>998729.7</v>
      </c>
      <c r="J22" s="115">
        <v>875045.8</v>
      </c>
      <c r="K22" s="115">
        <v>966583.4</v>
      </c>
      <c r="L22" s="130">
        <f>AVERAGE(I22:K22)</f>
        <v>946786.2999999999</v>
      </c>
      <c r="M22" s="113">
        <f>AVERAGE(H22:J22)</f>
        <v>917875.8566666668</v>
      </c>
      <c r="N22" s="114">
        <f>AVERAGE(G22:I22)</f>
        <v>866040.0466666665</v>
      </c>
      <c r="O22" s="18">
        <f>AVERAGE(F22:H22)</f>
        <v>711048.1466666666</v>
      </c>
      <c r="P22" s="18">
        <f>AVERAGE(E22:G22)</f>
        <v>553486.6733333333</v>
      </c>
      <c r="R22" s="28"/>
      <c r="S22" s="28"/>
      <c r="T22" s="28"/>
    </row>
    <row r="23" spans="2:20" ht="12.75">
      <c r="B23" s="18" t="s">
        <v>10</v>
      </c>
      <c r="D23" s="18">
        <v>1035647.79</v>
      </c>
      <c r="E23" s="18">
        <v>1107362.34</v>
      </c>
      <c r="F23" s="28">
        <v>965174.52</v>
      </c>
      <c r="G23" s="28">
        <v>953884.31</v>
      </c>
      <c r="H23" s="28">
        <v>847348</v>
      </c>
      <c r="I23" s="115">
        <v>762038.6</v>
      </c>
      <c r="J23" s="115">
        <v>907771.3</v>
      </c>
      <c r="K23" s="115">
        <v>910087.5</v>
      </c>
      <c r="L23" s="130">
        <f>AVERAGE(I23:K23)</f>
        <v>859965.7999999999</v>
      </c>
      <c r="M23" s="113">
        <f>AVERAGE(H23:J23)</f>
        <v>839052.6333333334</v>
      </c>
      <c r="N23" s="114">
        <f>AVERAGE(G23:I23)</f>
        <v>854423.6366666667</v>
      </c>
      <c r="O23" s="18">
        <f>AVERAGE(F23:H23)</f>
        <v>922135.61</v>
      </c>
      <c r="P23" s="18">
        <f>AVERAGE(E23:G23)</f>
        <v>1008807.0566666666</v>
      </c>
      <c r="R23" s="28"/>
      <c r="S23" s="28"/>
      <c r="T23" s="28"/>
    </row>
    <row r="24" spans="2:20" ht="12.75">
      <c r="B24" s="18" t="s">
        <v>9</v>
      </c>
      <c r="D24" s="18">
        <v>31606.4</v>
      </c>
      <c r="E24" s="18">
        <v>43525.42</v>
      </c>
      <c r="F24" s="28">
        <v>55360.31</v>
      </c>
      <c r="G24" s="28">
        <v>5308.29</v>
      </c>
      <c r="H24" s="28">
        <v>2792</v>
      </c>
      <c r="I24" s="115">
        <v>6153.7</v>
      </c>
      <c r="J24" s="115">
        <v>15277.3</v>
      </c>
      <c r="K24" s="115">
        <v>18381.8</v>
      </c>
      <c r="L24" s="130">
        <f>AVERAGE(I24:K24)</f>
        <v>13270.933333333334</v>
      </c>
      <c r="M24" s="113">
        <f>AVERAGE(H24:J24)</f>
        <v>8074.333333333333</v>
      </c>
      <c r="N24" s="114">
        <f>AVERAGE(G24:I24)</f>
        <v>4751.33</v>
      </c>
      <c r="O24" s="18">
        <f>AVERAGE(F24:H24)</f>
        <v>21153.533333333333</v>
      </c>
      <c r="P24" s="18">
        <f>AVERAGE(E24:G24)</f>
        <v>34731.34</v>
      </c>
      <c r="R24" s="28"/>
      <c r="S24" s="28"/>
      <c r="T24" s="28"/>
    </row>
    <row r="25" spans="2:14" ht="12.75">
      <c r="B25" s="25" t="s">
        <v>8</v>
      </c>
      <c r="C25" s="25" t="s">
        <v>21</v>
      </c>
      <c r="D25" s="25"/>
      <c r="N25" s="28"/>
    </row>
    <row r="26" spans="12:16" ht="12.75">
      <c r="L26" s="18">
        <f>SUM(L22:L24)</f>
        <v>1820023.0333333332</v>
      </c>
      <c r="M26" s="129">
        <f>SUM(M22:M24)</f>
        <v>1765002.8233333335</v>
      </c>
      <c r="N26" s="114">
        <f>SUM(N22:N24)</f>
        <v>1725215.0133333332</v>
      </c>
      <c r="O26" s="18">
        <f>SUM(O22:O24)</f>
        <v>1654337.29</v>
      </c>
      <c r="P26" s="18">
        <f>SUM(P22:P24)</f>
        <v>1597025.07</v>
      </c>
    </row>
    <row r="29" spans="2:6" ht="15.75">
      <c r="B29" s="27" t="s">
        <v>20</v>
      </c>
      <c r="C29" s="27"/>
      <c r="D29" s="27" t="s">
        <v>19</v>
      </c>
      <c r="E29" s="27"/>
      <c r="F29" s="27"/>
    </row>
    <row r="31" spans="2:13" ht="12.75">
      <c r="B31" s="19" t="s">
        <v>18</v>
      </c>
      <c r="C31" s="19"/>
      <c r="D31" s="19" t="s">
        <v>17</v>
      </c>
      <c r="E31" s="19" t="s">
        <v>16</v>
      </c>
      <c r="F31" s="19" t="s">
        <v>15</v>
      </c>
      <c r="G31" s="19" t="s">
        <v>14</v>
      </c>
      <c r="H31" s="19" t="s">
        <v>13</v>
      </c>
      <c r="I31" s="19" t="s">
        <v>12</v>
      </c>
      <c r="J31" s="19"/>
      <c r="K31" s="19"/>
      <c r="L31" s="19"/>
      <c r="M31" s="19"/>
    </row>
    <row r="33" spans="2:9" ht="12.75">
      <c r="B33" s="18" t="s">
        <v>11</v>
      </c>
      <c r="C33" s="21">
        <v>25.5</v>
      </c>
      <c r="D33" s="131">
        <v>23.87</v>
      </c>
      <c r="E33" s="18" t="s">
        <v>6</v>
      </c>
      <c r="F33" s="18">
        <v>87.3</v>
      </c>
      <c r="G33" s="18" t="s">
        <v>5</v>
      </c>
      <c r="H33" s="26">
        <f>D33*F33/1000</f>
        <v>2.083851</v>
      </c>
      <c r="I33" s="18" t="s">
        <v>93</v>
      </c>
    </row>
    <row r="34" spans="2:9" ht="12.75">
      <c r="B34" s="18" t="s">
        <v>10</v>
      </c>
      <c r="C34" s="21">
        <v>40.2</v>
      </c>
      <c r="D34" s="131">
        <v>40.19</v>
      </c>
      <c r="E34" s="18" t="s">
        <v>6</v>
      </c>
      <c r="F34" s="18">
        <v>75.5</v>
      </c>
      <c r="G34" s="18" t="s">
        <v>5</v>
      </c>
      <c r="H34" s="26">
        <f>D34*F34/1000</f>
        <v>3.0343449999999996</v>
      </c>
      <c r="I34" s="18" t="s">
        <v>94</v>
      </c>
    </row>
    <row r="35" spans="2:9" ht="12.75">
      <c r="B35" s="18" t="s">
        <v>9</v>
      </c>
      <c r="C35" s="21">
        <v>43.4</v>
      </c>
      <c r="D35" s="131">
        <v>43.4</v>
      </c>
      <c r="E35" s="18" t="s">
        <v>6</v>
      </c>
      <c r="F35" s="18">
        <v>69.7</v>
      </c>
      <c r="G35" s="18" t="s">
        <v>5</v>
      </c>
      <c r="H35" s="26">
        <f>D35*F35/1000</f>
        <v>3.0249800000000002</v>
      </c>
      <c r="I35" s="18" t="s">
        <v>95</v>
      </c>
    </row>
    <row r="36" spans="2:7" ht="12.75">
      <c r="B36" s="25" t="s">
        <v>8</v>
      </c>
      <c r="C36" s="25" t="s">
        <v>7</v>
      </c>
      <c r="E36" s="18" t="s">
        <v>6</v>
      </c>
      <c r="G36" s="18" t="s">
        <v>5</v>
      </c>
    </row>
    <row r="39" spans="1:5" ht="15.75">
      <c r="A39" s="18" t="s">
        <v>48</v>
      </c>
      <c r="B39" s="24" t="s">
        <v>4</v>
      </c>
      <c r="C39" s="24"/>
      <c r="D39" s="24"/>
      <c r="E39" s="24"/>
    </row>
    <row r="40" spans="1:5" ht="15.75">
      <c r="A40" s="18">
        <v>2006</v>
      </c>
      <c r="B40" s="22" t="s">
        <v>3</v>
      </c>
      <c r="C40" s="84">
        <f>(P10*H33+P11*H34+P12*H35)/P26</f>
        <v>0.9093533721127681</v>
      </c>
      <c r="D40" s="28"/>
      <c r="E40" s="64"/>
    </row>
    <row r="41" spans="1:5" ht="12.75">
      <c r="A41" s="18">
        <v>2007</v>
      </c>
      <c r="B41" s="22" t="s">
        <v>3</v>
      </c>
      <c r="C41" s="84">
        <f>(O10*H33+O11*H34+O12*H35)/O26</f>
        <v>0.9512743913464364</v>
      </c>
      <c r="D41" s="28"/>
      <c r="E41" s="28"/>
    </row>
    <row r="42" spans="1:5" ht="12.75">
      <c r="A42" s="18">
        <v>2008</v>
      </c>
      <c r="B42" s="22" t="s">
        <v>3</v>
      </c>
      <c r="C42" s="84">
        <f>(N10*H33+N11*H34+N12*H35)/N26</f>
        <v>0.9894961867022954</v>
      </c>
      <c r="D42" s="28"/>
      <c r="E42" s="28"/>
    </row>
    <row r="43" spans="1:3" ht="12.75">
      <c r="A43" s="18">
        <v>2009</v>
      </c>
      <c r="B43" s="115" t="s">
        <v>3</v>
      </c>
      <c r="C43" s="116">
        <f>(M10*H33+M11*H34+M12*H35)/M26</f>
        <v>0.9825052663247202</v>
      </c>
    </row>
    <row r="44" spans="1:3" ht="12.75">
      <c r="A44" s="18">
        <v>2010</v>
      </c>
      <c r="B44" s="115" t="s">
        <v>3</v>
      </c>
      <c r="C44" s="116">
        <f>(L10*H33+L11*H34+L12*H35)/L26</f>
        <v>0.9961579994742192</v>
      </c>
    </row>
    <row r="46" spans="2:9" ht="12.75">
      <c r="B46" s="21"/>
      <c r="C46" s="18" t="s">
        <v>2</v>
      </c>
      <c r="G46" s="21">
        <v>25.5</v>
      </c>
      <c r="H46" s="20">
        <v>25.49</v>
      </c>
      <c r="I46" s="131">
        <v>23.87</v>
      </c>
    </row>
    <row r="47" spans="7:9" ht="12.75">
      <c r="G47" s="21">
        <v>40.2</v>
      </c>
      <c r="H47" s="20">
        <v>40.57</v>
      </c>
      <c r="I47" s="131">
        <v>40.19</v>
      </c>
    </row>
    <row r="48" spans="2:9" ht="12.75">
      <c r="B48" s="20"/>
      <c r="C48" s="18" t="s">
        <v>1</v>
      </c>
      <c r="G48" s="21">
        <v>43.4</v>
      </c>
      <c r="H48" s="20">
        <v>43.4</v>
      </c>
      <c r="I48" s="131">
        <v>44.59</v>
      </c>
    </row>
    <row r="50" spans="2:3" ht="12.75">
      <c r="B50" s="131"/>
      <c r="C50" s="18" t="s">
        <v>104</v>
      </c>
    </row>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0000CC"/>
  </sheetPr>
  <dimension ref="B4:S23"/>
  <sheetViews>
    <sheetView zoomScalePageLayoutView="0" workbookViewId="0" topLeftCell="A1">
      <selection activeCell="R22" sqref="R22"/>
    </sheetView>
  </sheetViews>
  <sheetFormatPr defaultColWidth="9.140625" defaultRowHeight="12.75"/>
  <cols>
    <col min="1" max="2" width="9.140625" style="18" customWidth="1"/>
    <col min="3" max="3" width="10.8515625" style="18" customWidth="1"/>
    <col min="4" max="4" width="9.140625" style="18" customWidth="1"/>
    <col min="5" max="5" width="11.7109375" style="18" customWidth="1"/>
    <col min="6" max="6" width="22.00390625" style="18" customWidth="1"/>
    <col min="7" max="7" width="9.140625" style="18" customWidth="1"/>
    <col min="8" max="8" width="28.57421875" style="18" customWidth="1"/>
    <col min="9" max="9" width="28.8515625" style="18" customWidth="1"/>
    <col min="10" max="10" width="20.140625" style="18" customWidth="1"/>
    <col min="11" max="11" width="32.140625" style="18" customWidth="1"/>
    <col min="12" max="12" width="33.140625" style="18" customWidth="1"/>
    <col min="13" max="13" width="21.8515625" style="18" customWidth="1"/>
    <col min="14" max="14" width="30.28125" style="18" customWidth="1"/>
    <col min="15" max="15" width="34.57421875" style="18" customWidth="1"/>
    <col min="16" max="16" width="30.57421875" style="18" customWidth="1"/>
    <col min="17" max="17" width="29.00390625" style="18" customWidth="1"/>
    <col min="18" max="18" width="29.7109375" style="18" customWidth="1"/>
    <col min="19" max="19" width="29.421875" style="18" customWidth="1"/>
    <col min="20" max="16384" width="9.140625" style="18" customWidth="1"/>
  </cols>
  <sheetData>
    <row r="4" spans="3:7" ht="15.75">
      <c r="C4" s="27" t="s">
        <v>25</v>
      </c>
      <c r="D4" s="27"/>
      <c r="E4" s="27" t="s">
        <v>47</v>
      </c>
      <c r="F4" s="27"/>
      <c r="G4" s="27"/>
    </row>
    <row r="6" spans="3:19" ht="12.75">
      <c r="C6" s="19" t="s">
        <v>46</v>
      </c>
      <c r="D6" s="19"/>
      <c r="E6" s="19" t="s">
        <v>45</v>
      </c>
      <c r="F6" s="19" t="s">
        <v>44</v>
      </c>
      <c r="G6" s="19" t="s">
        <v>43</v>
      </c>
      <c r="H6" s="19" t="s">
        <v>42</v>
      </c>
      <c r="I6" s="19" t="s">
        <v>41</v>
      </c>
      <c r="J6" s="19" t="s">
        <v>40</v>
      </c>
      <c r="K6" s="19" t="s">
        <v>101</v>
      </c>
      <c r="L6" s="19" t="s">
        <v>102</v>
      </c>
      <c r="M6" s="19" t="s">
        <v>39</v>
      </c>
      <c r="N6" s="19" t="s">
        <v>38</v>
      </c>
      <c r="O6" s="19" t="s">
        <v>99</v>
      </c>
      <c r="P6" s="19" t="s">
        <v>37</v>
      </c>
      <c r="Q6" s="19" t="s">
        <v>96</v>
      </c>
      <c r="R6" s="19" t="s">
        <v>100</v>
      </c>
      <c r="S6" s="19" t="s">
        <v>97</v>
      </c>
    </row>
    <row r="8" spans="3:19" ht="12.75">
      <c r="C8" s="18" t="s">
        <v>36</v>
      </c>
      <c r="E8" s="18" t="s">
        <v>30</v>
      </c>
      <c r="F8" s="28">
        <v>90</v>
      </c>
      <c r="G8" s="28">
        <v>2007</v>
      </c>
      <c r="H8" s="40"/>
      <c r="I8" s="126">
        <v>122830</v>
      </c>
      <c r="J8" s="37"/>
      <c r="K8" s="36"/>
      <c r="L8" s="126">
        <f>(218831.63+116998.3)</f>
        <v>335829.93</v>
      </c>
      <c r="M8" s="39">
        <f>'Simple OM'!$H$33*I8</f>
        <v>255959.41833000001</v>
      </c>
      <c r="N8" s="117">
        <v>218354</v>
      </c>
      <c r="O8" s="117">
        <f>(388111.4+122150.2)</f>
        <v>510261.60000000003</v>
      </c>
      <c r="P8" s="118">
        <f>'Simple OM'!$H$33*N8</f>
        <v>455017.201254</v>
      </c>
      <c r="Q8" s="127">
        <v>181578</v>
      </c>
      <c r="R8" s="127">
        <f>308149.2+114962.5</f>
        <v>423111.7</v>
      </c>
      <c r="S8" s="118">
        <f>'Simple OM'!$H$33*Q8</f>
        <v>378381.49687800003</v>
      </c>
    </row>
    <row r="9" spans="3:19" ht="12.75">
      <c r="C9" s="18" t="s">
        <v>35</v>
      </c>
      <c r="E9" s="18" t="s">
        <v>28</v>
      </c>
      <c r="F9" s="18">
        <v>41.4</v>
      </c>
      <c r="G9" s="18">
        <v>2006</v>
      </c>
      <c r="H9" s="18">
        <v>47647</v>
      </c>
      <c r="I9" s="28">
        <v>60328</v>
      </c>
      <c r="J9" s="37">
        <f>'Simple OM'!H34*H9</f>
        <v>144577.436215</v>
      </c>
      <c r="K9" s="36">
        <v>232425.63</v>
      </c>
      <c r="L9" s="28">
        <v>213846</v>
      </c>
      <c r="M9" s="39">
        <f>'Simple OM'!$H$34*I9</f>
        <v>183055.96515999996</v>
      </c>
      <c r="N9" s="117">
        <v>27747.7</v>
      </c>
      <c r="O9" s="117">
        <v>132723.1</v>
      </c>
      <c r="P9" s="118">
        <f>'Simple OM'!$H$34*N9</f>
        <v>84196.0947565</v>
      </c>
      <c r="Q9" s="128">
        <v>37115</v>
      </c>
      <c r="R9" s="127">
        <v>179908</v>
      </c>
      <c r="S9" s="118">
        <f>'Simple OM'!$H$34*Q9</f>
        <v>112619.71467499998</v>
      </c>
    </row>
    <row r="10" spans="3:19" ht="12.75">
      <c r="C10" s="18" t="s">
        <v>34</v>
      </c>
      <c r="E10" s="18" t="s">
        <v>33</v>
      </c>
      <c r="F10" s="18">
        <v>30</v>
      </c>
      <c r="G10" s="18">
        <v>2005</v>
      </c>
      <c r="H10" s="18">
        <v>141724.1</v>
      </c>
      <c r="I10" s="28">
        <v>137506.19</v>
      </c>
      <c r="J10" s="37">
        <f>'Simple OM'!H33*H10</f>
        <v>295331.90750910004</v>
      </c>
      <c r="K10" s="36">
        <v>240774.28</v>
      </c>
      <c r="L10" s="28">
        <v>229541.602</v>
      </c>
      <c r="M10" s="39">
        <f>'Simple OM'!$H$33*I10</f>
        <v>286542.41153769003</v>
      </c>
      <c r="N10" s="117">
        <v>126312.7</v>
      </c>
      <c r="O10" s="117">
        <v>214100.1</v>
      </c>
      <c r="P10" s="118">
        <f>'Simple OM'!$H$33*N10</f>
        <v>263216.84620770003</v>
      </c>
      <c r="Q10" s="127">
        <v>115517</v>
      </c>
      <c r="R10" s="127">
        <v>177124.3</v>
      </c>
      <c r="S10" s="118">
        <f>'Simple OM'!$H$33*Q10</f>
        <v>240720.21596700003</v>
      </c>
    </row>
    <row r="11" spans="3:19" ht="12.75">
      <c r="C11" s="18" t="s">
        <v>32</v>
      </c>
      <c r="E11" s="18" t="s">
        <v>28</v>
      </c>
      <c r="F11" s="18">
        <v>30</v>
      </c>
      <c r="G11" s="18">
        <v>2000</v>
      </c>
      <c r="H11" s="18">
        <v>36745</v>
      </c>
      <c r="I11" s="28">
        <v>30992</v>
      </c>
      <c r="J11" s="37">
        <f>'Simple OM'!H34*H11</f>
        <v>111497.00702499998</v>
      </c>
      <c r="K11" s="36">
        <v>167174.2</v>
      </c>
      <c r="L11" s="28">
        <v>145151</v>
      </c>
      <c r="M11" s="39">
        <f>'Simple OM'!$H$34*I11</f>
        <v>94040.42023999999</v>
      </c>
      <c r="N11" s="117">
        <v>27603.7</v>
      </c>
      <c r="O11" s="117">
        <v>142287</v>
      </c>
      <c r="P11" s="118">
        <f>'Simple OM'!$H$34*N11</f>
        <v>83759.14907649999</v>
      </c>
      <c r="Q11" s="127">
        <v>33171.6</v>
      </c>
      <c r="R11" s="128">
        <v>168384</v>
      </c>
      <c r="S11" s="118">
        <f>'Simple OM'!$H$34*Q11</f>
        <v>100654.07860199998</v>
      </c>
    </row>
    <row r="12" spans="3:19" ht="12.75">
      <c r="C12" s="18" t="s">
        <v>31</v>
      </c>
      <c r="E12" s="18" t="s">
        <v>30</v>
      </c>
      <c r="F12" s="18">
        <v>70</v>
      </c>
      <c r="G12" s="18">
        <v>2000</v>
      </c>
      <c r="H12" s="18">
        <v>161145</v>
      </c>
      <c r="I12" s="126">
        <v>151863</v>
      </c>
      <c r="J12" s="37">
        <f>'Simple OM'!H33*H12</f>
        <v>335802.16939500003</v>
      </c>
      <c r="K12" s="36">
        <f>(258499.78+99517.4)</f>
        <v>358017.18</v>
      </c>
      <c r="L12" s="126">
        <f>(237740.5+87161.6)</f>
        <v>324902.1</v>
      </c>
      <c r="M12" s="39">
        <f>'Simple OM'!$H$33*I12</f>
        <v>316459.864413</v>
      </c>
      <c r="N12" s="117">
        <v>154674</v>
      </c>
      <c r="O12" s="117">
        <f>(240982.6+108191.5)</f>
        <v>349174.1</v>
      </c>
      <c r="P12" s="118">
        <f>'Simple OM'!$H$33*N12</f>
        <v>322317.569574</v>
      </c>
      <c r="Q12" s="127">
        <v>157742</v>
      </c>
      <c r="R12" s="127">
        <f>(229799.8+90283.2)</f>
        <v>320083</v>
      </c>
      <c r="S12" s="118">
        <f>'Simple OM'!$H$33*Q12</f>
        <v>328710.824442</v>
      </c>
    </row>
    <row r="13" spans="3:19" ht="12.75">
      <c r="C13" s="18" t="s">
        <v>29</v>
      </c>
      <c r="E13" s="18" t="s">
        <v>28</v>
      </c>
      <c r="F13" s="18">
        <v>30</v>
      </c>
      <c r="G13" s="18">
        <v>1999</v>
      </c>
      <c r="H13" s="18">
        <v>35122</v>
      </c>
      <c r="I13" s="38">
        <v>34390</v>
      </c>
      <c r="J13" s="37">
        <f>'Simple OM'!H34*H13</f>
        <v>106572.26508999999</v>
      </c>
      <c r="K13" s="36">
        <v>158917.04</v>
      </c>
      <c r="L13" s="35">
        <v>158264</v>
      </c>
      <c r="M13" s="34">
        <f>'Simple OM'!$H$34*I13</f>
        <v>104351.12455</v>
      </c>
      <c r="O13" s="33" t="s">
        <v>27</v>
      </c>
      <c r="Q13" s="119">
        <v>28593.8</v>
      </c>
      <c r="R13" s="120">
        <v>145146</v>
      </c>
      <c r="S13" s="121" t="s">
        <v>98</v>
      </c>
    </row>
    <row r="14" spans="12:13" ht="12.75">
      <c r="L14" s="28"/>
      <c r="M14" s="28"/>
    </row>
    <row r="15" spans="10:19" ht="12.75">
      <c r="J15" s="29">
        <f>SUM(J9:J13)</f>
        <v>993780.7852341001</v>
      </c>
      <c r="K15" s="32">
        <f>SUM(K9:K13)</f>
        <v>1157308.33</v>
      </c>
      <c r="L15" s="31">
        <f>SUM(L8:L12)</f>
        <v>1249270.6319999998</v>
      </c>
      <c r="M15" s="30">
        <f>SUM(M8:M12)</f>
        <v>1136058.07968069</v>
      </c>
      <c r="O15" s="19">
        <f>SUM(O8:O12)</f>
        <v>1348545.9</v>
      </c>
      <c r="P15" s="29">
        <f>SUM(P8:P12)</f>
        <v>1208506.8608687</v>
      </c>
      <c r="R15" s="19">
        <f>SUM(R8:R12)</f>
        <v>1268611</v>
      </c>
      <c r="S15" s="29">
        <f>SUM(S8:S12)</f>
        <v>1161086.3305640002</v>
      </c>
    </row>
    <row r="17" spans="18:19" ht="12.75">
      <c r="R17" s="18">
        <f>SUM(R8:R9)</f>
        <v>603019.7</v>
      </c>
      <c r="S17" s="37">
        <f>SUM(S8:S9)</f>
        <v>491001.21155300003</v>
      </c>
    </row>
    <row r="19" spans="2:6" ht="15.75">
      <c r="B19" s="18" t="s">
        <v>43</v>
      </c>
      <c r="C19" s="24" t="s">
        <v>26</v>
      </c>
      <c r="D19" s="24"/>
      <c r="E19" s="24"/>
      <c r="F19" s="24"/>
    </row>
    <row r="20" spans="2:18" ht="15.75">
      <c r="B20" s="18">
        <v>2006</v>
      </c>
      <c r="C20" s="22" t="s">
        <v>3</v>
      </c>
      <c r="D20" s="61">
        <f>J15/K15</f>
        <v>0.8587001056443618</v>
      </c>
      <c r="E20" s="28"/>
      <c r="F20" s="64"/>
      <c r="R20" s="18">
        <f>S17/R17</f>
        <v>0.8142374313028249</v>
      </c>
    </row>
    <row r="21" spans="2:6" ht="12.75">
      <c r="B21" s="18">
        <v>2007</v>
      </c>
      <c r="C21" s="22" t="s">
        <v>3</v>
      </c>
      <c r="D21" s="61">
        <f>M15/L15</f>
        <v>0.9093770801783246</v>
      </c>
      <c r="E21" s="28"/>
      <c r="F21" s="28"/>
    </row>
    <row r="22" spans="2:6" ht="12.75">
      <c r="B22" s="18">
        <v>2008</v>
      </c>
      <c r="C22" s="22" t="s">
        <v>3</v>
      </c>
      <c r="D22" s="23">
        <f>P15/O15</f>
        <v>0.896155526384901</v>
      </c>
      <c r="E22" s="28"/>
      <c r="F22" s="28"/>
    </row>
    <row r="23" spans="2:4" ht="12.75">
      <c r="B23" s="38">
        <v>2009</v>
      </c>
      <c r="C23" s="115" t="s">
        <v>3</v>
      </c>
      <c r="D23" s="61">
        <f>S15/R15</f>
        <v>0.9152422062901868</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rgb="FFC00000"/>
  </sheetPr>
  <dimension ref="A19:O37"/>
  <sheetViews>
    <sheetView zoomScalePageLayoutView="0" workbookViewId="0" topLeftCell="A13">
      <selection activeCell="C34" sqref="C34"/>
    </sheetView>
  </sheetViews>
  <sheetFormatPr defaultColWidth="9.140625" defaultRowHeight="12.75"/>
  <sheetData>
    <row r="19" spans="2:14" ht="16.5" thickBot="1">
      <c r="B19" s="10"/>
      <c r="C19" s="67" t="s">
        <v>64</v>
      </c>
      <c r="D19" s="67"/>
      <c r="E19" s="67"/>
      <c r="F19" s="67"/>
      <c r="G19" s="67"/>
      <c r="H19" s="5"/>
      <c r="I19" s="5"/>
      <c r="J19" s="5"/>
      <c r="K19" s="5"/>
      <c r="L19" s="5"/>
      <c r="M19" s="5"/>
      <c r="N19" s="5"/>
    </row>
    <row r="20" spans="2:15" ht="12.75" customHeight="1">
      <c r="B20" s="151" t="s">
        <v>43</v>
      </c>
      <c r="C20" s="153" t="s">
        <v>61</v>
      </c>
      <c r="D20" s="154"/>
      <c r="E20" s="157" t="s">
        <v>62</v>
      </c>
      <c r="F20" s="153" t="s">
        <v>63</v>
      </c>
      <c r="G20" s="154"/>
      <c r="H20" s="159" t="s">
        <v>62</v>
      </c>
      <c r="I20" s="154" t="s">
        <v>65</v>
      </c>
      <c r="J20" s="154"/>
      <c r="K20" s="163" t="s">
        <v>62</v>
      </c>
      <c r="L20" s="165" t="s">
        <v>66</v>
      </c>
      <c r="M20" s="166"/>
      <c r="N20" s="171" t="s">
        <v>62</v>
      </c>
      <c r="O20" s="3"/>
    </row>
    <row r="21" spans="2:15" ht="13.5" thickBot="1">
      <c r="B21" s="152"/>
      <c r="C21" s="155"/>
      <c r="D21" s="156"/>
      <c r="E21" s="158"/>
      <c r="F21" s="155"/>
      <c r="G21" s="156"/>
      <c r="H21" s="160"/>
      <c r="I21" s="156"/>
      <c r="J21" s="156"/>
      <c r="K21" s="164"/>
      <c r="L21" s="167"/>
      <c r="M21" s="168"/>
      <c r="N21" s="172"/>
      <c r="O21" s="3"/>
    </row>
    <row r="22" spans="2:15" ht="14.25" thickBot="1" thickTop="1">
      <c r="B22" s="72">
        <v>2008</v>
      </c>
      <c r="C22" s="147">
        <v>2000</v>
      </c>
      <c r="D22" s="147"/>
      <c r="E22" s="71" t="s">
        <v>67</v>
      </c>
      <c r="F22" s="132">
        <f>C22*EFgrid!G24</f>
        <v>1932.3220432458936</v>
      </c>
      <c r="G22" s="133"/>
      <c r="H22" s="73" t="s">
        <v>68</v>
      </c>
      <c r="I22" s="148">
        <v>1000</v>
      </c>
      <c r="J22" s="148"/>
      <c r="K22" s="65" t="s">
        <v>67</v>
      </c>
      <c r="L22" s="132">
        <f>I22*EFgrid!G24</f>
        <v>966.1610216229468</v>
      </c>
      <c r="M22" s="133"/>
      <c r="N22" s="65" t="s">
        <v>68</v>
      </c>
      <c r="O22" s="3"/>
    </row>
    <row r="23" spans="1:15" ht="14.25" thickBot="1" thickTop="1">
      <c r="A23" s="124"/>
      <c r="B23" s="125">
        <v>2009</v>
      </c>
      <c r="C23" s="169">
        <v>2000</v>
      </c>
      <c r="D23" s="170"/>
      <c r="E23" s="76" t="s">
        <v>67</v>
      </c>
      <c r="F23" s="132">
        <f>C23*EFgrid!G25</f>
        <v>1931.3790026321738</v>
      </c>
      <c r="G23" s="133"/>
      <c r="H23" s="77" t="s">
        <v>68</v>
      </c>
      <c r="I23" s="134">
        <v>1000</v>
      </c>
      <c r="J23" s="135"/>
      <c r="K23" s="65" t="s">
        <v>67</v>
      </c>
      <c r="L23" s="132">
        <f>I23*EFgrid!G25</f>
        <v>965.6895013160869</v>
      </c>
      <c r="M23" s="133"/>
      <c r="N23" s="65" t="s">
        <v>68</v>
      </c>
      <c r="O23" s="3"/>
    </row>
    <row r="24" spans="2:15" ht="13.5" thickTop="1">
      <c r="B24" s="68"/>
      <c r="C24" s="108"/>
      <c r="D24" s="109"/>
      <c r="E24" s="78"/>
      <c r="F24" s="85"/>
      <c r="G24" s="86"/>
      <c r="H24" s="83"/>
      <c r="I24" s="110"/>
      <c r="J24" s="111"/>
      <c r="K24" s="69"/>
      <c r="L24" s="87"/>
      <c r="M24" s="88"/>
      <c r="N24" s="69"/>
      <c r="O24" s="3"/>
    </row>
    <row r="25" spans="2:15" ht="12.75">
      <c r="B25" s="3">
        <v>2007</v>
      </c>
      <c r="C25" s="149">
        <v>1000</v>
      </c>
      <c r="D25" s="150"/>
      <c r="E25" s="79" t="s">
        <v>67</v>
      </c>
      <c r="F25" s="141">
        <f>C25*EFgrid!G23</f>
        <v>940.8000635544084</v>
      </c>
      <c r="G25" s="162"/>
      <c r="H25" s="82" t="s">
        <v>68</v>
      </c>
      <c r="I25" s="137">
        <v>1000</v>
      </c>
      <c r="J25" s="138"/>
      <c r="K25" s="79" t="s">
        <v>67</v>
      </c>
      <c r="L25" s="141">
        <f>I25*EFgrid!G23</f>
        <v>940.8000635544084</v>
      </c>
      <c r="M25" s="142"/>
      <c r="N25" s="82" t="s">
        <v>68</v>
      </c>
      <c r="O25" s="3"/>
    </row>
    <row r="26" spans="2:15" ht="13.5" thickBot="1">
      <c r="B26" s="3">
        <v>2006</v>
      </c>
      <c r="C26" s="161">
        <v>1000</v>
      </c>
      <c r="D26" s="140"/>
      <c r="E26" s="79" t="s">
        <v>67</v>
      </c>
      <c r="F26" s="143">
        <f>C26*EFgrid!G22</f>
        <v>896.6900554956666</v>
      </c>
      <c r="G26" s="144"/>
      <c r="H26" s="74" t="s">
        <v>68</v>
      </c>
      <c r="I26" s="139">
        <v>1000</v>
      </c>
      <c r="J26" s="140"/>
      <c r="K26" s="79" t="s">
        <v>67</v>
      </c>
      <c r="L26" s="143">
        <f>I26*EFgrid!G22</f>
        <v>896.6900554956666</v>
      </c>
      <c r="M26" s="144"/>
      <c r="N26" s="74" t="s">
        <v>68</v>
      </c>
      <c r="O26" s="3"/>
    </row>
    <row r="27" spans="2:14" ht="12.75">
      <c r="B27" s="2"/>
      <c r="C27" s="2"/>
      <c r="D27" s="2"/>
      <c r="E27" s="2"/>
      <c r="F27" s="2"/>
      <c r="G27" s="2"/>
      <c r="H27" s="2"/>
      <c r="I27" s="2"/>
      <c r="J27" s="2"/>
      <c r="K27" s="2"/>
      <c r="L27" s="2"/>
      <c r="M27" s="2"/>
      <c r="N27" s="2"/>
    </row>
    <row r="29" spans="2:14" ht="16.5" thickBot="1">
      <c r="B29" s="10"/>
      <c r="C29" s="67" t="s">
        <v>69</v>
      </c>
      <c r="D29" s="67"/>
      <c r="E29" s="67"/>
      <c r="F29" s="67"/>
      <c r="G29" s="67"/>
      <c r="H29" s="5"/>
      <c r="I29" s="5"/>
      <c r="J29" s="5"/>
      <c r="K29" s="5"/>
      <c r="L29" s="5"/>
      <c r="M29" s="5"/>
      <c r="N29" s="5"/>
    </row>
    <row r="30" spans="2:14" ht="12.75">
      <c r="B30" s="151" t="s">
        <v>43</v>
      </c>
      <c r="C30" s="153" t="s">
        <v>61</v>
      </c>
      <c r="D30" s="154"/>
      <c r="E30" s="157" t="s">
        <v>62</v>
      </c>
      <c r="F30" s="153" t="s">
        <v>63</v>
      </c>
      <c r="G30" s="154"/>
      <c r="H30" s="159" t="s">
        <v>62</v>
      </c>
      <c r="I30" s="154" t="s">
        <v>70</v>
      </c>
      <c r="J30" s="154"/>
      <c r="K30" s="163" t="s">
        <v>62</v>
      </c>
      <c r="L30" s="165" t="s">
        <v>66</v>
      </c>
      <c r="M30" s="166"/>
      <c r="N30" s="145" t="s">
        <v>62</v>
      </c>
    </row>
    <row r="31" spans="2:14" ht="13.5" thickBot="1">
      <c r="B31" s="152"/>
      <c r="C31" s="155"/>
      <c r="D31" s="156"/>
      <c r="E31" s="158"/>
      <c r="F31" s="155"/>
      <c r="G31" s="156"/>
      <c r="H31" s="160"/>
      <c r="I31" s="156"/>
      <c r="J31" s="156"/>
      <c r="K31" s="164"/>
      <c r="L31" s="167"/>
      <c r="M31" s="168"/>
      <c r="N31" s="146"/>
    </row>
    <row r="32" spans="2:15" ht="14.25" thickBot="1" thickTop="1">
      <c r="B32" s="72">
        <v>2008</v>
      </c>
      <c r="C32" s="147">
        <v>1000</v>
      </c>
      <c r="D32" s="147"/>
      <c r="E32" s="71" t="s">
        <v>67</v>
      </c>
      <c r="F32" s="132">
        <f>C32*EFgrid!O24</f>
        <v>942.8258565435983</v>
      </c>
      <c r="G32" s="133"/>
      <c r="H32" s="73" t="s">
        <v>68</v>
      </c>
      <c r="I32" s="148">
        <v>500</v>
      </c>
      <c r="J32" s="148"/>
      <c r="K32" s="65" t="s">
        <v>67</v>
      </c>
      <c r="L32" s="132">
        <f>(C32-I32)*EFgrid!O24</f>
        <v>471.41292827179916</v>
      </c>
      <c r="M32" s="133"/>
      <c r="N32" s="65" t="s">
        <v>68</v>
      </c>
      <c r="O32" s="3"/>
    </row>
    <row r="33" spans="2:15" ht="14.25" thickBot="1" thickTop="1">
      <c r="B33" s="75">
        <v>2009</v>
      </c>
      <c r="C33" s="136">
        <v>2624</v>
      </c>
      <c r="D33" s="135"/>
      <c r="E33" s="76" t="s">
        <v>67</v>
      </c>
      <c r="F33" s="132">
        <f>C33*EFgrid!O25</f>
        <v>2489.844684070758</v>
      </c>
      <c r="G33" s="133"/>
      <c r="H33" s="77"/>
      <c r="I33" s="134">
        <v>500</v>
      </c>
      <c r="J33" s="135"/>
      <c r="K33" s="65"/>
      <c r="L33" s="132">
        <f>(C33-I33)*EFgrid!O25</f>
        <v>2015.4078159170313</v>
      </c>
      <c r="M33" s="133"/>
      <c r="N33" s="65"/>
      <c r="O33" s="3"/>
    </row>
    <row r="34" spans="2:15" ht="13.5" thickTop="1">
      <c r="B34" s="68"/>
      <c r="C34" s="108"/>
      <c r="D34" s="109"/>
      <c r="E34" s="78"/>
      <c r="F34" s="85"/>
      <c r="G34" s="86"/>
      <c r="H34" s="1"/>
      <c r="I34" s="110"/>
      <c r="J34" s="111"/>
      <c r="K34" s="69"/>
      <c r="L34" s="87"/>
      <c r="M34" s="88"/>
      <c r="N34" s="69"/>
      <c r="O34" s="3"/>
    </row>
    <row r="35" spans="2:14" ht="12.75">
      <c r="B35" s="3">
        <v>2007</v>
      </c>
      <c r="C35" s="149">
        <v>1000</v>
      </c>
      <c r="D35" s="150"/>
      <c r="E35" s="79" t="s">
        <v>67</v>
      </c>
      <c r="F35" s="141">
        <f>C35*EFgrid!O23</f>
        <v>930.3257357623805</v>
      </c>
      <c r="G35" s="162"/>
      <c r="H35" s="82" t="s">
        <v>68</v>
      </c>
      <c r="I35" s="137">
        <v>500</v>
      </c>
      <c r="J35" s="138"/>
      <c r="K35" s="79" t="s">
        <v>67</v>
      </c>
      <c r="L35" s="141">
        <f>(C35-I35)*EFgrid!O23</f>
        <v>465.16286788119027</v>
      </c>
      <c r="M35" s="142"/>
      <c r="N35" s="82" t="s">
        <v>68</v>
      </c>
    </row>
    <row r="36" spans="2:14" ht="13.5" thickBot="1">
      <c r="B36" s="7">
        <v>2006</v>
      </c>
      <c r="C36" s="161">
        <v>1000</v>
      </c>
      <c r="D36" s="140"/>
      <c r="E36" s="81" t="s">
        <v>67</v>
      </c>
      <c r="F36" s="143">
        <f>C36*EFgrid!O22</f>
        <v>884.026738878565</v>
      </c>
      <c r="G36" s="144"/>
      <c r="H36" s="74" t="s">
        <v>68</v>
      </c>
      <c r="I36" s="139">
        <v>0</v>
      </c>
      <c r="J36" s="140"/>
      <c r="K36" s="81" t="s">
        <v>67</v>
      </c>
      <c r="L36" s="143">
        <f>(C36-I36)*EFgrid!O22</f>
        <v>884.026738878565</v>
      </c>
      <c r="M36" s="144"/>
      <c r="N36" s="74" t="s">
        <v>68</v>
      </c>
    </row>
    <row r="37" ht="12.75">
      <c r="H37" s="2"/>
    </row>
  </sheetData>
  <sheetProtection selectLockedCells="1"/>
  <mergeCells count="50">
    <mergeCell ref="N20:N21"/>
    <mergeCell ref="C22:D22"/>
    <mergeCell ref="F22:G22"/>
    <mergeCell ref="I22:J22"/>
    <mergeCell ref="L22:M22"/>
    <mergeCell ref="C20:D21"/>
    <mergeCell ref="E20:E21"/>
    <mergeCell ref="I20:J21"/>
    <mergeCell ref="C25:D25"/>
    <mergeCell ref="C26:D26"/>
    <mergeCell ref="F25:G25"/>
    <mergeCell ref="F26:G26"/>
    <mergeCell ref="H20:H21"/>
    <mergeCell ref="C23:D23"/>
    <mergeCell ref="F20:G21"/>
    <mergeCell ref="K20:K21"/>
    <mergeCell ref="L20:M21"/>
    <mergeCell ref="F23:G23"/>
    <mergeCell ref="L23:M23"/>
    <mergeCell ref="I23:J23"/>
    <mergeCell ref="B20:B21"/>
    <mergeCell ref="B30:B31"/>
    <mergeCell ref="C30:D31"/>
    <mergeCell ref="E30:E31"/>
    <mergeCell ref="F30:G31"/>
    <mergeCell ref="H30:H31"/>
    <mergeCell ref="C36:D36"/>
    <mergeCell ref="F36:G36"/>
    <mergeCell ref="F35:G35"/>
    <mergeCell ref="F33:G33"/>
    <mergeCell ref="I36:J36"/>
    <mergeCell ref="L36:M36"/>
    <mergeCell ref="N30:N31"/>
    <mergeCell ref="C32:D32"/>
    <mergeCell ref="F32:G32"/>
    <mergeCell ref="I32:J32"/>
    <mergeCell ref="L32:M32"/>
    <mergeCell ref="C35:D35"/>
    <mergeCell ref="I35:J35"/>
    <mergeCell ref="L35:M35"/>
    <mergeCell ref="L33:M33"/>
    <mergeCell ref="I33:J33"/>
    <mergeCell ref="C33:D33"/>
    <mergeCell ref="I25:J25"/>
    <mergeCell ref="I26:J26"/>
    <mergeCell ref="L25:M25"/>
    <mergeCell ref="L26:M26"/>
    <mergeCell ref="I30:J31"/>
    <mergeCell ref="K30:K31"/>
    <mergeCell ref="L30:M31"/>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rgb="FF0000CC"/>
  </sheetPr>
  <dimension ref="A13:N27"/>
  <sheetViews>
    <sheetView zoomScalePageLayoutView="0" workbookViewId="0" topLeftCell="A1">
      <selection activeCell="E20" sqref="E20:F20"/>
    </sheetView>
  </sheetViews>
  <sheetFormatPr defaultColWidth="9.140625" defaultRowHeight="12.75"/>
  <cols>
    <col min="1" max="1" width="6.140625" style="0" customWidth="1"/>
    <col min="2" max="2" width="12.8515625" style="0" customWidth="1"/>
    <col min="4" max="4" width="11.421875" style="0" customWidth="1"/>
    <col min="8" max="8" width="11.421875" style="0" customWidth="1"/>
    <col min="9" max="9" width="10.421875" style="0" customWidth="1"/>
    <col min="11" max="11" width="11.8515625" style="0" customWidth="1"/>
  </cols>
  <sheetData>
    <row r="13" ht="15" customHeight="1" thickBot="1">
      <c r="B13" s="66" t="s">
        <v>71</v>
      </c>
    </row>
    <row r="14" spans="1:12" ht="15" customHeight="1">
      <c r="A14" s="4"/>
      <c r="B14" s="173" t="s">
        <v>72</v>
      </c>
      <c r="C14" s="183" t="s">
        <v>77</v>
      </c>
      <c r="D14" s="183"/>
      <c r="E14" s="183" t="s">
        <v>78</v>
      </c>
      <c r="F14" s="183"/>
      <c r="G14" s="154" t="s">
        <v>74</v>
      </c>
      <c r="H14" s="185"/>
      <c r="I14" s="187" t="s">
        <v>79</v>
      </c>
      <c r="J14" s="187" t="s">
        <v>73</v>
      </c>
      <c r="K14" s="187"/>
      <c r="L14" s="3"/>
    </row>
    <row r="15" spans="1:12" ht="15" customHeight="1" thickBot="1">
      <c r="A15" s="4"/>
      <c r="B15" s="174"/>
      <c r="C15" s="184"/>
      <c r="D15" s="184"/>
      <c r="E15" s="184"/>
      <c r="F15" s="184"/>
      <c r="G15" s="156"/>
      <c r="H15" s="186"/>
      <c r="I15" s="188"/>
      <c r="J15" s="188"/>
      <c r="K15" s="188"/>
      <c r="L15" s="3"/>
    </row>
    <row r="16" spans="2:12" ht="13.5" thickTop="1">
      <c r="B16" s="91"/>
      <c r="C16" s="101"/>
      <c r="D16" s="101"/>
      <c r="E16" s="101"/>
      <c r="F16" s="101"/>
      <c r="G16" s="1"/>
      <c r="I16" s="94"/>
      <c r="J16" s="95"/>
      <c r="K16" s="96"/>
      <c r="L16" s="3"/>
    </row>
    <row r="17" spans="2:12" ht="12.75">
      <c r="B17" s="90" t="s">
        <v>76</v>
      </c>
      <c r="C17" s="180">
        <v>69300</v>
      </c>
      <c r="D17" s="181"/>
      <c r="E17" s="182">
        <v>44.3</v>
      </c>
      <c r="F17" s="182"/>
      <c r="G17" s="189">
        <f>C17*E17/1000000</f>
        <v>3.06999</v>
      </c>
      <c r="H17" s="190"/>
      <c r="I17" s="97">
        <v>0.72</v>
      </c>
      <c r="J17" s="179">
        <f>G17*I17</f>
        <v>2.2103928</v>
      </c>
      <c r="K17" s="179"/>
      <c r="L17" s="3"/>
    </row>
    <row r="18" spans="1:12" ht="12.75">
      <c r="A18" s="4"/>
      <c r="B18" s="17" t="s">
        <v>75</v>
      </c>
      <c r="C18" s="180">
        <v>74100</v>
      </c>
      <c r="D18" s="181"/>
      <c r="E18" s="182">
        <v>43</v>
      </c>
      <c r="F18" s="182"/>
      <c r="G18" s="178">
        <f>C18*E18/1000000</f>
        <v>3.1863</v>
      </c>
      <c r="H18" s="178"/>
      <c r="I18" s="98">
        <v>0.85</v>
      </c>
      <c r="J18" s="179">
        <f>G18*I18</f>
        <v>2.708355</v>
      </c>
      <c r="K18" s="179"/>
      <c r="L18" s="3"/>
    </row>
    <row r="19" spans="2:12" ht="12.75">
      <c r="B19" s="90" t="s">
        <v>0</v>
      </c>
      <c r="C19" s="180">
        <v>63100</v>
      </c>
      <c r="D19" s="181"/>
      <c r="E19" s="182">
        <v>47.3</v>
      </c>
      <c r="F19" s="182"/>
      <c r="G19" s="178">
        <f>C19*E19/1000000</f>
        <v>2.98463</v>
      </c>
      <c r="H19" s="178"/>
      <c r="I19" s="98">
        <v>0.502</v>
      </c>
      <c r="J19" s="179">
        <f>G19*I19</f>
        <v>1.4982842600000001</v>
      </c>
      <c r="K19" s="179"/>
      <c r="L19" s="3"/>
    </row>
    <row r="20" spans="2:12" ht="12.75">
      <c r="B20" s="90" t="s">
        <v>9</v>
      </c>
      <c r="C20" s="180">
        <v>71900</v>
      </c>
      <c r="D20" s="181"/>
      <c r="E20" s="182">
        <v>43.8</v>
      </c>
      <c r="F20" s="182"/>
      <c r="G20" s="178">
        <f>C20*E20/1000000</f>
        <v>3.14922</v>
      </c>
      <c r="H20" s="178"/>
      <c r="I20" s="98">
        <v>0.81</v>
      </c>
      <c r="J20" s="179">
        <f>G20*I20</f>
        <v>2.5508682000000005</v>
      </c>
      <c r="K20" s="179"/>
      <c r="L20" s="3"/>
    </row>
    <row r="21" spans="2:12" ht="13.5" thickBot="1">
      <c r="B21" s="3"/>
      <c r="C21" s="102"/>
      <c r="D21" s="101"/>
      <c r="E21" s="101"/>
      <c r="F21" s="101"/>
      <c r="G21" s="5"/>
      <c r="H21" s="93"/>
      <c r="I21" s="99"/>
      <c r="J21" s="100"/>
      <c r="K21" s="100"/>
      <c r="L21" s="3"/>
    </row>
    <row r="22" spans="2:11" ht="12.75">
      <c r="B22" s="2"/>
      <c r="C22" s="2"/>
      <c r="D22" s="2"/>
      <c r="E22" s="2"/>
      <c r="F22" s="2"/>
      <c r="H22" s="2"/>
      <c r="J22" s="2"/>
      <c r="K22" s="2"/>
    </row>
    <row r="23" spans="2:13" ht="17.25">
      <c r="B23" s="175" t="s">
        <v>80</v>
      </c>
      <c r="C23" s="175"/>
      <c r="D23" s="175"/>
      <c r="E23" s="175"/>
      <c r="F23" s="175"/>
      <c r="G23" s="175"/>
      <c r="H23" s="175"/>
      <c r="I23" s="175"/>
      <c r="J23" s="175"/>
      <c r="K23" s="175"/>
      <c r="L23" s="175"/>
      <c r="M23" s="175"/>
    </row>
    <row r="24" spans="2:12" ht="17.25">
      <c r="B24" s="176" t="s">
        <v>81</v>
      </c>
      <c r="C24" s="176"/>
      <c r="D24" s="176"/>
      <c r="E24" s="176"/>
      <c r="F24" s="176"/>
      <c r="G24" s="176"/>
      <c r="H24" s="176"/>
      <c r="I24" s="176"/>
      <c r="J24" s="176"/>
      <c r="K24" s="176"/>
      <c r="L24" s="176"/>
    </row>
    <row r="25" spans="2:13" ht="17.25" customHeight="1">
      <c r="B25" s="177" t="s">
        <v>82</v>
      </c>
      <c r="C25" s="177"/>
      <c r="D25" s="177"/>
      <c r="E25" s="177"/>
      <c r="F25" s="177"/>
      <c r="G25" s="177"/>
      <c r="H25" s="177"/>
      <c r="I25" s="177"/>
      <c r="J25" s="177"/>
      <c r="K25" s="177"/>
      <c r="L25" s="177"/>
      <c r="M25" s="177"/>
    </row>
    <row r="26" spans="2:14" ht="12.75" customHeight="1">
      <c r="B26" s="89" t="s">
        <v>83</v>
      </c>
      <c r="C26" s="89"/>
      <c r="D26" s="89"/>
      <c r="E26" s="89"/>
      <c r="F26" s="89"/>
      <c r="G26" s="89"/>
      <c r="H26" s="89"/>
      <c r="I26" s="89"/>
      <c r="J26" s="89"/>
      <c r="K26" s="89"/>
      <c r="L26" s="89"/>
      <c r="M26" s="89"/>
      <c r="N26" s="9"/>
    </row>
    <row r="27" spans="2:14" ht="12.75">
      <c r="B27" s="89"/>
      <c r="C27" s="89"/>
      <c r="D27" s="89"/>
      <c r="E27" s="89"/>
      <c r="F27" s="89"/>
      <c r="G27" s="89"/>
      <c r="H27" s="89"/>
      <c r="I27" s="89"/>
      <c r="J27" s="89"/>
      <c r="K27" s="89"/>
      <c r="L27" s="89"/>
      <c r="M27" s="89"/>
      <c r="N27" s="9"/>
    </row>
  </sheetData>
  <sheetProtection password="80B5" sheet="1" objects="1" scenarios="1"/>
  <mergeCells count="25">
    <mergeCell ref="C14:D15"/>
    <mergeCell ref="E14:F15"/>
    <mergeCell ref="G14:H15"/>
    <mergeCell ref="I14:I15"/>
    <mergeCell ref="J14:K15"/>
    <mergeCell ref="C17:D17"/>
    <mergeCell ref="E17:F17"/>
    <mergeCell ref="G17:H17"/>
    <mergeCell ref="J20:K20"/>
    <mergeCell ref="C18:D18"/>
    <mergeCell ref="C19:D19"/>
    <mergeCell ref="C20:D20"/>
    <mergeCell ref="E20:F20"/>
    <mergeCell ref="E19:F19"/>
    <mergeCell ref="E18:F18"/>
    <mergeCell ref="B14:B15"/>
    <mergeCell ref="B23:M23"/>
    <mergeCell ref="B24:L24"/>
    <mergeCell ref="B25:M25"/>
    <mergeCell ref="G18:H18"/>
    <mergeCell ref="G19:H19"/>
    <mergeCell ref="G20:H20"/>
    <mergeCell ref="J17:K17"/>
    <mergeCell ref="J18:K18"/>
    <mergeCell ref="J19:K1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FF0000"/>
  </sheetPr>
  <dimension ref="B9:O31"/>
  <sheetViews>
    <sheetView zoomScalePageLayoutView="0" workbookViewId="0" topLeftCell="A1">
      <selection activeCell="I13" sqref="I13:J16"/>
    </sheetView>
  </sheetViews>
  <sheetFormatPr defaultColWidth="9.140625" defaultRowHeight="12.75"/>
  <cols>
    <col min="1" max="1" width="3.57421875" style="0" customWidth="1"/>
    <col min="2" max="2" width="14.7109375" style="0" customWidth="1"/>
  </cols>
  <sheetData>
    <row r="9" spans="2:11" ht="16.5" thickBot="1">
      <c r="B9" s="66" t="s">
        <v>85</v>
      </c>
      <c r="C9" s="1"/>
      <c r="E9" s="5"/>
      <c r="K9" s="5"/>
    </row>
    <row r="10" spans="2:15" ht="15" customHeight="1">
      <c r="B10" s="165" t="s">
        <v>84</v>
      </c>
      <c r="C10" s="197" t="s">
        <v>86</v>
      </c>
      <c r="D10" s="154"/>
      <c r="E10" s="199" t="s">
        <v>62</v>
      </c>
      <c r="F10" s="166" t="s">
        <v>63</v>
      </c>
      <c r="G10" s="166"/>
      <c r="H10" s="195" t="s">
        <v>62</v>
      </c>
      <c r="I10" s="197" t="s">
        <v>87</v>
      </c>
      <c r="J10" s="154"/>
      <c r="K10" s="194" t="s">
        <v>62</v>
      </c>
      <c r="L10" s="154" t="s">
        <v>88</v>
      </c>
      <c r="M10" s="154"/>
      <c r="N10" s="195" t="s">
        <v>62</v>
      </c>
      <c r="O10" s="3"/>
    </row>
    <row r="11" spans="2:15" ht="15" customHeight="1" thickBot="1">
      <c r="B11" s="167"/>
      <c r="C11" s="198"/>
      <c r="D11" s="156"/>
      <c r="E11" s="199"/>
      <c r="F11" s="168"/>
      <c r="G11" s="168"/>
      <c r="H11" s="172"/>
      <c r="I11" s="198"/>
      <c r="J11" s="156"/>
      <c r="K11" s="194"/>
      <c r="L11" s="156"/>
      <c r="M11" s="156"/>
      <c r="N11" s="172"/>
      <c r="O11" s="3"/>
    </row>
    <row r="12" spans="2:15" ht="13.5" thickTop="1">
      <c r="B12" s="68"/>
      <c r="C12" s="80"/>
      <c r="D12" s="69"/>
      <c r="E12" s="104"/>
      <c r="F12" s="69"/>
      <c r="G12" s="69"/>
      <c r="H12" s="71"/>
      <c r="I12" s="80"/>
      <c r="J12" s="69"/>
      <c r="K12" s="103"/>
      <c r="L12" s="69"/>
      <c r="M12" s="69"/>
      <c r="N12" s="71"/>
      <c r="O12" s="3"/>
    </row>
    <row r="13" spans="2:14" ht="12.75">
      <c r="B13" s="90" t="s">
        <v>76</v>
      </c>
      <c r="C13" s="191">
        <v>1000</v>
      </c>
      <c r="D13" s="192"/>
      <c r="E13" s="105" t="s">
        <v>89</v>
      </c>
      <c r="F13" s="193">
        <f>C13*'Road Fuel'!G17/1000</f>
        <v>3.06999</v>
      </c>
      <c r="G13" s="193"/>
      <c r="H13" s="105" t="s">
        <v>68</v>
      </c>
      <c r="I13" s="196">
        <v>0</v>
      </c>
      <c r="J13" s="150"/>
      <c r="K13" s="105" t="s">
        <v>89</v>
      </c>
      <c r="L13" s="193">
        <f>(C13-I13)*'Road Fuel'!G17/1000</f>
        <v>3.06999</v>
      </c>
      <c r="M13" s="193"/>
      <c r="N13" s="106" t="s">
        <v>68</v>
      </c>
    </row>
    <row r="14" spans="2:15" ht="12.75">
      <c r="B14" s="90" t="s">
        <v>75</v>
      </c>
      <c r="C14" s="191">
        <v>1000</v>
      </c>
      <c r="D14" s="192"/>
      <c r="E14" s="105" t="s">
        <v>89</v>
      </c>
      <c r="F14" s="193">
        <f>C14*'Road Fuel'!G18/1000</f>
        <v>3.1863</v>
      </c>
      <c r="G14" s="193"/>
      <c r="H14" s="105" t="s">
        <v>68</v>
      </c>
      <c r="I14" s="137"/>
      <c r="J14" s="150"/>
      <c r="K14" s="105" t="s">
        <v>89</v>
      </c>
      <c r="L14" s="193">
        <f>(C14-I14)*'Road Fuel'!G18/1000</f>
        <v>3.1863</v>
      </c>
      <c r="M14" s="193"/>
      <c r="N14" s="105" t="s">
        <v>68</v>
      </c>
      <c r="O14" s="3"/>
    </row>
    <row r="15" spans="2:15" ht="12.75">
      <c r="B15" s="90" t="s">
        <v>0</v>
      </c>
      <c r="C15" s="191">
        <v>1000</v>
      </c>
      <c r="D15" s="192"/>
      <c r="E15" s="105" t="s">
        <v>89</v>
      </c>
      <c r="F15" s="193">
        <f>C15*'Road Fuel'!G19/1000</f>
        <v>2.98463</v>
      </c>
      <c r="G15" s="193"/>
      <c r="H15" s="105" t="s">
        <v>68</v>
      </c>
      <c r="I15" s="137">
        <v>1000</v>
      </c>
      <c r="J15" s="150"/>
      <c r="K15" s="105" t="s">
        <v>89</v>
      </c>
      <c r="L15" s="193">
        <f>(C15-I15)*'Road Fuel'!G19/1000</f>
        <v>0</v>
      </c>
      <c r="M15" s="193"/>
      <c r="N15" s="105" t="s">
        <v>68</v>
      </c>
      <c r="O15" s="3"/>
    </row>
    <row r="16" spans="2:15" ht="12.75">
      <c r="B16" s="90" t="s">
        <v>9</v>
      </c>
      <c r="C16" s="191">
        <v>1000</v>
      </c>
      <c r="D16" s="192"/>
      <c r="E16" s="105" t="s">
        <v>89</v>
      </c>
      <c r="F16" s="193">
        <f>C16*'Road Fuel'!G20/1000</f>
        <v>3.14922</v>
      </c>
      <c r="G16" s="193"/>
      <c r="H16" s="105" t="s">
        <v>68</v>
      </c>
      <c r="I16" s="137">
        <v>500</v>
      </c>
      <c r="J16" s="150"/>
      <c r="K16" s="105" t="s">
        <v>89</v>
      </c>
      <c r="L16" s="193">
        <f>(C16-I16)*'Road Fuel'!G20/1000</f>
        <v>1.57461</v>
      </c>
      <c r="M16" s="193"/>
      <c r="N16" s="105" t="s">
        <v>68</v>
      </c>
      <c r="O16" s="3"/>
    </row>
    <row r="17" spans="2:15" ht="13.5" thickBot="1">
      <c r="B17" s="3"/>
      <c r="C17" s="92"/>
      <c r="D17" s="5"/>
      <c r="E17" s="70"/>
      <c r="F17" s="5"/>
      <c r="G17" s="5"/>
      <c r="H17" s="74"/>
      <c r="I17" s="5"/>
      <c r="K17" s="5"/>
      <c r="O17" s="3"/>
    </row>
    <row r="18" spans="2:14" ht="12.75">
      <c r="B18" s="2"/>
      <c r="J18" s="2"/>
      <c r="L18" s="2"/>
      <c r="M18" s="2"/>
      <c r="N18" s="2"/>
    </row>
    <row r="22" spans="2:11" ht="16.5" thickBot="1">
      <c r="B22" s="66" t="s">
        <v>90</v>
      </c>
      <c r="C22" s="1"/>
      <c r="E22" s="5"/>
      <c r="K22" s="5"/>
    </row>
    <row r="23" spans="2:15" ht="12.75">
      <c r="B23" s="165" t="s">
        <v>84</v>
      </c>
      <c r="C23" s="197" t="s">
        <v>86</v>
      </c>
      <c r="D23" s="154"/>
      <c r="E23" s="199" t="s">
        <v>62</v>
      </c>
      <c r="F23" s="166" t="s">
        <v>63</v>
      </c>
      <c r="G23" s="166"/>
      <c r="H23" s="195" t="s">
        <v>62</v>
      </c>
      <c r="I23" s="197" t="s">
        <v>87</v>
      </c>
      <c r="J23" s="154"/>
      <c r="K23" s="194" t="s">
        <v>62</v>
      </c>
      <c r="L23" s="154" t="s">
        <v>88</v>
      </c>
      <c r="M23" s="154"/>
      <c r="N23" s="195" t="s">
        <v>62</v>
      </c>
      <c r="O23" s="3"/>
    </row>
    <row r="24" spans="2:15" ht="13.5" thickBot="1">
      <c r="B24" s="167"/>
      <c r="C24" s="198"/>
      <c r="D24" s="156"/>
      <c r="E24" s="199"/>
      <c r="F24" s="168"/>
      <c r="G24" s="168"/>
      <c r="H24" s="172"/>
      <c r="I24" s="198"/>
      <c r="J24" s="156"/>
      <c r="K24" s="194"/>
      <c r="L24" s="156"/>
      <c r="M24" s="156"/>
      <c r="N24" s="172"/>
      <c r="O24" s="3"/>
    </row>
    <row r="25" spans="2:15" ht="13.5" thickTop="1">
      <c r="B25" s="68"/>
      <c r="C25" s="80"/>
      <c r="D25" s="69"/>
      <c r="E25" s="104"/>
      <c r="F25" s="69"/>
      <c r="G25" s="69"/>
      <c r="H25" s="71"/>
      <c r="I25" s="80"/>
      <c r="J25" s="69"/>
      <c r="K25" s="103"/>
      <c r="L25" s="69"/>
      <c r="M25" s="69"/>
      <c r="N25" s="71"/>
      <c r="O25" s="3"/>
    </row>
    <row r="26" spans="2:14" ht="12.75">
      <c r="B26" s="90" t="s">
        <v>76</v>
      </c>
      <c r="C26" s="191">
        <v>0</v>
      </c>
      <c r="D26" s="192"/>
      <c r="E26" s="107" t="s">
        <v>91</v>
      </c>
      <c r="F26" s="193">
        <f>C26*'Road Fuel'!J17/1000</f>
        <v>0</v>
      </c>
      <c r="G26" s="193"/>
      <c r="H26" s="105" t="s">
        <v>68</v>
      </c>
      <c r="I26" s="196">
        <v>0</v>
      </c>
      <c r="J26" s="150"/>
      <c r="K26" s="105" t="s">
        <v>91</v>
      </c>
      <c r="L26" s="193">
        <f>(C26-I26)*'Road Fuel'!J17/1000</f>
        <v>0</v>
      </c>
      <c r="M26" s="193"/>
      <c r="N26" s="106" t="s">
        <v>68</v>
      </c>
    </row>
    <row r="27" spans="2:15" ht="12.75">
      <c r="B27" s="90" t="s">
        <v>75</v>
      </c>
      <c r="C27" s="191">
        <v>1000</v>
      </c>
      <c r="D27" s="192"/>
      <c r="E27" s="107" t="s">
        <v>91</v>
      </c>
      <c r="F27" s="193">
        <f>C27*'Road Fuel'!J18/1000</f>
        <v>2.708355</v>
      </c>
      <c r="G27" s="193"/>
      <c r="H27" s="105" t="s">
        <v>68</v>
      </c>
      <c r="I27" s="137">
        <v>0</v>
      </c>
      <c r="J27" s="150"/>
      <c r="K27" s="105" t="s">
        <v>91</v>
      </c>
      <c r="L27" s="193">
        <f>(C27-I27)*'Road Fuel'!J18/1000</f>
        <v>2.708355</v>
      </c>
      <c r="M27" s="193"/>
      <c r="N27" s="105" t="s">
        <v>68</v>
      </c>
      <c r="O27" s="3"/>
    </row>
    <row r="28" spans="2:15" ht="12.75">
      <c r="B28" s="90" t="s">
        <v>0</v>
      </c>
      <c r="C28" s="191">
        <v>1000</v>
      </c>
      <c r="D28" s="192"/>
      <c r="E28" s="107" t="s">
        <v>91</v>
      </c>
      <c r="F28" s="193">
        <f>C28*'Road Fuel'!J19/1000</f>
        <v>1.4982842600000001</v>
      </c>
      <c r="G28" s="193"/>
      <c r="H28" s="105" t="s">
        <v>68</v>
      </c>
      <c r="I28" s="137">
        <v>1000</v>
      </c>
      <c r="J28" s="150"/>
      <c r="K28" s="105" t="s">
        <v>91</v>
      </c>
      <c r="L28" s="193">
        <f>(C28-I28)*'Road Fuel'!J19/1000</f>
        <v>0</v>
      </c>
      <c r="M28" s="193"/>
      <c r="N28" s="105" t="s">
        <v>68</v>
      </c>
      <c r="O28" s="3"/>
    </row>
    <row r="29" spans="2:15" ht="12.75">
      <c r="B29" s="90" t="s">
        <v>9</v>
      </c>
      <c r="C29" s="191">
        <v>1000</v>
      </c>
      <c r="D29" s="192"/>
      <c r="E29" s="107" t="s">
        <v>91</v>
      </c>
      <c r="F29" s="193">
        <f>C29*'Road Fuel'!J20/1000</f>
        <v>2.5508682000000005</v>
      </c>
      <c r="G29" s="193"/>
      <c r="H29" s="105" t="s">
        <v>68</v>
      </c>
      <c r="I29" s="137">
        <v>500</v>
      </c>
      <c r="J29" s="150"/>
      <c r="K29" s="105" t="s">
        <v>91</v>
      </c>
      <c r="L29" s="193">
        <f>(C29-I29)*'Road Fuel'!J20/1000</f>
        <v>1.2754341000000002</v>
      </c>
      <c r="M29" s="193"/>
      <c r="N29" s="105" t="s">
        <v>68</v>
      </c>
      <c r="O29" s="3"/>
    </row>
    <row r="30" spans="2:15" ht="13.5" thickBot="1">
      <c r="B30" s="3"/>
      <c r="C30" s="92"/>
      <c r="D30" s="5"/>
      <c r="E30" s="70"/>
      <c r="F30" s="5"/>
      <c r="G30" s="5"/>
      <c r="H30" s="74"/>
      <c r="I30" s="5"/>
      <c r="K30" s="5"/>
      <c r="O30" s="3"/>
    </row>
    <row r="31" spans="2:14" ht="12.75">
      <c r="B31" s="2"/>
      <c r="J31" s="2"/>
      <c r="L31" s="2"/>
      <c r="M31" s="2"/>
      <c r="N31" s="2"/>
    </row>
  </sheetData>
  <sheetProtection password="80B5" sheet="1" objects="1" scenarios="1" selectLockedCells="1"/>
  <mergeCells count="50">
    <mergeCell ref="B10:B11"/>
    <mergeCell ref="C10:D11"/>
    <mergeCell ref="E10:E11"/>
    <mergeCell ref="F10:G11"/>
    <mergeCell ref="H10:H11"/>
    <mergeCell ref="I10:J11"/>
    <mergeCell ref="K10:K11"/>
    <mergeCell ref="L10:M11"/>
    <mergeCell ref="N10:N11"/>
    <mergeCell ref="C13:D13"/>
    <mergeCell ref="F13:G13"/>
    <mergeCell ref="I13:J13"/>
    <mergeCell ref="L13:M13"/>
    <mergeCell ref="C14:D14"/>
    <mergeCell ref="F14:G14"/>
    <mergeCell ref="I14:J14"/>
    <mergeCell ref="L14:M14"/>
    <mergeCell ref="C15:D15"/>
    <mergeCell ref="F15:G15"/>
    <mergeCell ref="I15:J15"/>
    <mergeCell ref="L15:M15"/>
    <mergeCell ref="C16:D16"/>
    <mergeCell ref="F16:G16"/>
    <mergeCell ref="I16:J16"/>
    <mergeCell ref="L16:M16"/>
    <mergeCell ref="B23:B24"/>
    <mergeCell ref="C23:D24"/>
    <mergeCell ref="E23:E24"/>
    <mergeCell ref="F23:G24"/>
    <mergeCell ref="H23:H24"/>
    <mergeCell ref="I23:J24"/>
    <mergeCell ref="I28:J28"/>
    <mergeCell ref="L28:M28"/>
    <mergeCell ref="K23:K24"/>
    <mergeCell ref="L23:M24"/>
    <mergeCell ref="N23:N24"/>
    <mergeCell ref="C26:D26"/>
    <mergeCell ref="F26:G26"/>
    <mergeCell ref="I26:J26"/>
    <mergeCell ref="L26:M26"/>
    <mergeCell ref="C29:D29"/>
    <mergeCell ref="F29:G29"/>
    <mergeCell ref="I29:J29"/>
    <mergeCell ref="L29:M29"/>
    <mergeCell ref="C27:D27"/>
    <mergeCell ref="F27:G27"/>
    <mergeCell ref="I27:J27"/>
    <mergeCell ref="L27:M27"/>
    <mergeCell ref="C28:D28"/>
    <mergeCell ref="F28:G2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WRIuser</dc:creator>
  <cp:keywords/>
  <dc:description/>
  <cp:lastModifiedBy>user1</cp:lastModifiedBy>
  <dcterms:created xsi:type="dcterms:W3CDTF">2009-02-27T16:25:51Z</dcterms:created>
  <dcterms:modified xsi:type="dcterms:W3CDTF">2013-09-20T10:32:13Z</dcterms:modified>
  <cp:category/>
  <cp:version/>
  <cp:contentType/>
  <cp:contentStatus/>
</cp:coreProperties>
</file>