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2.xml" ContentType="application/vnd.openxmlformats-officedocument.spreadsheetml.comment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0055" windowHeight="7950" activeTab="8"/>
  </bookViews>
  <sheets>
    <sheet name="Sheet1" sheetId="1" r:id="rId1"/>
    <sheet name="WasteGen" sheetId="2" r:id="rId2"/>
    <sheet name="WasteGenWTE" sheetId="8" r:id="rId3"/>
    <sheet name="BAUCH4" sheetId="5" r:id="rId4"/>
    <sheet name="Sce1LFG" sheetId="3" r:id="rId5"/>
    <sheet name="Sce2Comp" sheetId="6" r:id="rId6"/>
    <sheet name="Sce3Recycle" sheetId="7" r:id="rId7"/>
    <sheet name="Sce4WTE" sheetId="9" r:id="rId8"/>
    <sheet name="Scenarios" sheetId="4" r:id="rId9"/>
  </sheets>
  <calcPr calcId="145621"/>
</workbook>
</file>

<file path=xl/calcChain.xml><?xml version="1.0" encoding="utf-8"?>
<calcChain xmlns="http://schemas.openxmlformats.org/spreadsheetml/2006/main">
  <c r="S30" i="4" l="1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E5" i="4"/>
  <c r="AS16" i="9"/>
  <c r="AS17" i="9"/>
  <c r="AS18" i="9"/>
  <c r="AS19" i="9"/>
  <c r="AS20" i="9"/>
  <c r="AS21" i="9"/>
  <c r="AS22" i="9"/>
  <c r="AS23" i="9"/>
  <c r="AS24" i="9"/>
  <c r="AS25" i="9"/>
  <c r="AS26" i="9"/>
  <c r="AS27" i="9"/>
  <c r="AS28" i="9"/>
  <c r="AS29" i="9"/>
  <c r="AS30" i="9"/>
  <c r="AS31" i="9"/>
  <c r="AS32" i="9"/>
  <c r="AS33" i="9"/>
  <c r="AS34" i="9"/>
  <c r="AS35" i="9"/>
  <c r="AS36" i="9"/>
  <c r="AS37" i="9"/>
  <c r="AS38" i="9"/>
  <c r="AS39" i="9"/>
  <c r="AS40" i="9"/>
  <c r="AS41" i="9"/>
  <c r="AS42" i="9"/>
  <c r="AS43" i="9"/>
  <c r="AS44" i="9"/>
  <c r="AS45" i="9"/>
  <c r="AS46" i="9"/>
  <c r="AS47" i="9"/>
  <c r="AS48" i="9"/>
  <c r="AS49" i="9"/>
  <c r="AS50" i="9"/>
  <c r="AS51" i="9"/>
  <c r="AS52" i="9"/>
  <c r="AS53" i="9"/>
  <c r="AS54" i="9"/>
  <c r="AS55" i="9"/>
  <c r="AS56" i="9"/>
  <c r="AS57" i="9"/>
  <c r="AS58" i="9"/>
  <c r="AS59" i="9"/>
  <c r="AS60" i="9"/>
  <c r="AS61" i="9"/>
  <c r="AS62" i="9"/>
  <c r="AS63" i="9"/>
  <c r="AS64" i="9"/>
  <c r="AS65" i="9"/>
  <c r="AS15" i="9"/>
  <c r="AM16" i="9"/>
  <c r="AM17" i="9"/>
  <c r="AM18" i="9"/>
  <c r="AM19" i="9"/>
  <c r="AM20" i="9"/>
  <c r="AM21" i="9"/>
  <c r="AM22" i="9"/>
  <c r="AM23" i="9"/>
  <c r="AM24" i="9"/>
  <c r="AM25" i="9"/>
  <c r="AM26" i="9"/>
  <c r="AM27" i="9"/>
  <c r="AM28" i="9"/>
  <c r="AM29" i="9"/>
  <c r="AM30" i="9"/>
  <c r="AM31" i="9"/>
  <c r="AM32" i="9"/>
  <c r="AM33" i="9"/>
  <c r="AM34" i="9"/>
  <c r="AM35" i="9"/>
  <c r="AM36" i="9"/>
  <c r="AM37" i="9"/>
  <c r="AM38" i="9"/>
  <c r="AM39" i="9"/>
  <c r="AM40" i="9"/>
  <c r="AM41" i="9"/>
  <c r="AM42" i="9"/>
  <c r="AM43" i="9"/>
  <c r="AM44" i="9"/>
  <c r="AM45" i="9"/>
  <c r="AM46" i="9"/>
  <c r="AM47" i="9"/>
  <c r="AM48" i="9"/>
  <c r="AM49" i="9"/>
  <c r="AM50" i="9"/>
  <c r="AM51" i="9"/>
  <c r="AM52" i="9"/>
  <c r="AM53" i="9"/>
  <c r="AM54" i="9"/>
  <c r="AM55" i="9"/>
  <c r="AM56" i="9"/>
  <c r="AM57" i="9"/>
  <c r="AM58" i="9"/>
  <c r="AM59" i="9"/>
  <c r="AM60" i="9"/>
  <c r="AM61" i="9"/>
  <c r="AM62" i="9"/>
  <c r="AM63" i="9"/>
  <c r="AM64" i="9"/>
  <c r="AM65" i="9"/>
  <c r="AM15" i="9"/>
  <c r="AG16" i="9"/>
  <c r="AG17" i="9"/>
  <c r="AG18" i="9"/>
  <c r="AG19" i="9"/>
  <c r="AG20" i="9"/>
  <c r="AG21" i="9"/>
  <c r="AG22" i="9"/>
  <c r="AG23" i="9"/>
  <c r="AG24" i="9"/>
  <c r="AG25" i="9"/>
  <c r="AG26" i="9"/>
  <c r="AG27" i="9"/>
  <c r="AG28" i="9"/>
  <c r="AG29" i="9"/>
  <c r="AG30" i="9"/>
  <c r="AG31" i="9"/>
  <c r="AG32" i="9"/>
  <c r="AG33" i="9"/>
  <c r="AG34" i="9"/>
  <c r="AG35" i="9"/>
  <c r="AG36" i="9"/>
  <c r="AG37" i="9"/>
  <c r="AG38" i="9"/>
  <c r="AG39" i="9"/>
  <c r="AG40" i="9"/>
  <c r="AG41" i="9"/>
  <c r="AG42" i="9"/>
  <c r="AG43" i="9"/>
  <c r="AG44" i="9"/>
  <c r="AG45" i="9"/>
  <c r="AG46" i="9"/>
  <c r="AG47" i="9"/>
  <c r="AG48" i="9"/>
  <c r="AG49" i="9"/>
  <c r="AG50" i="9"/>
  <c r="AG51" i="9"/>
  <c r="AG52" i="9"/>
  <c r="AG53" i="9"/>
  <c r="AG54" i="9"/>
  <c r="AG55" i="9"/>
  <c r="AG56" i="9"/>
  <c r="AG57" i="9"/>
  <c r="AG58" i="9"/>
  <c r="AG59" i="9"/>
  <c r="AG60" i="9"/>
  <c r="AG61" i="9"/>
  <c r="AG62" i="9"/>
  <c r="AG63" i="9"/>
  <c r="AG64" i="9"/>
  <c r="AG65" i="9"/>
  <c r="AG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AA45" i="9"/>
  <c r="AA46" i="9"/>
  <c r="AA47" i="9"/>
  <c r="AA48" i="9"/>
  <c r="AA49" i="9"/>
  <c r="AA50" i="9"/>
  <c r="AA51" i="9"/>
  <c r="AA52" i="9"/>
  <c r="AA53" i="9"/>
  <c r="AA54" i="9"/>
  <c r="AA55" i="9"/>
  <c r="AA56" i="9"/>
  <c r="AA57" i="9"/>
  <c r="AA58" i="9"/>
  <c r="AA59" i="9"/>
  <c r="AA60" i="9"/>
  <c r="AA61" i="9"/>
  <c r="AA62" i="9"/>
  <c r="AA63" i="9"/>
  <c r="AA64" i="9"/>
  <c r="AA65" i="9"/>
  <c r="AA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U49" i="9"/>
  <c r="U50" i="9"/>
  <c r="U51" i="9"/>
  <c r="U52" i="9"/>
  <c r="U53" i="9"/>
  <c r="U54" i="9"/>
  <c r="U55" i="9"/>
  <c r="U56" i="9"/>
  <c r="U57" i="9"/>
  <c r="U58" i="9"/>
  <c r="U59" i="9"/>
  <c r="U60" i="9"/>
  <c r="U61" i="9"/>
  <c r="U62" i="9"/>
  <c r="U63" i="9"/>
  <c r="U64" i="9"/>
  <c r="U6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U15" i="9"/>
  <c r="O15" i="9"/>
  <c r="I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15" i="9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21" i="8"/>
  <c r="R43" i="8"/>
  <c r="R44" i="8" s="1"/>
  <c r="A46" i="9" l="1"/>
  <c r="A47" i="9" s="1"/>
  <c r="AT45" i="9"/>
  <c r="AR45" i="9"/>
  <c r="AH45" i="9"/>
  <c r="AF45" i="9"/>
  <c r="AB45" i="9"/>
  <c r="Z45" i="9"/>
  <c r="V45" i="9"/>
  <c r="T45" i="9"/>
  <c r="P45" i="9"/>
  <c r="N45" i="9"/>
  <c r="J45" i="9"/>
  <c r="D45" i="9"/>
  <c r="H45" i="9"/>
  <c r="AT44" i="9"/>
  <c r="AR44" i="9"/>
  <c r="AH44" i="9"/>
  <c r="AF44" i="9"/>
  <c r="Z44" i="9"/>
  <c r="T44" i="9"/>
  <c r="N44" i="9"/>
  <c r="H44" i="9"/>
  <c r="AT43" i="9"/>
  <c r="AR43" i="9"/>
  <c r="AH43" i="9"/>
  <c r="AF43" i="9"/>
  <c r="AB43" i="9"/>
  <c r="Z43" i="9"/>
  <c r="V43" i="9"/>
  <c r="T43" i="9"/>
  <c r="P43" i="9"/>
  <c r="N43" i="9"/>
  <c r="J43" i="9"/>
  <c r="H43" i="9"/>
  <c r="D43" i="9"/>
  <c r="AT42" i="9"/>
  <c r="AR42" i="9"/>
  <c r="AN42" i="9"/>
  <c r="AH42" i="9"/>
  <c r="AF42" i="9"/>
  <c r="Z42" i="9"/>
  <c r="T42" i="9"/>
  <c r="N42" i="9"/>
  <c r="H42" i="9"/>
  <c r="AT41" i="9"/>
  <c r="AR41" i="9"/>
  <c r="AH41" i="9"/>
  <c r="AF41" i="9"/>
  <c r="AB41" i="9"/>
  <c r="Z41" i="9"/>
  <c r="V41" i="9"/>
  <c r="T41" i="9"/>
  <c r="P41" i="9"/>
  <c r="N41" i="9"/>
  <c r="J41" i="9"/>
  <c r="H41" i="9"/>
  <c r="D41" i="9"/>
  <c r="AT40" i="9"/>
  <c r="AR40" i="9"/>
  <c r="AN40" i="9"/>
  <c r="AH40" i="9"/>
  <c r="AF40" i="9"/>
  <c r="Z40" i="9"/>
  <c r="T40" i="9"/>
  <c r="N40" i="9"/>
  <c r="H40" i="9"/>
  <c r="AT39" i="9"/>
  <c r="AR39" i="9"/>
  <c r="AH39" i="9"/>
  <c r="AF39" i="9"/>
  <c r="AB39" i="9"/>
  <c r="Z39" i="9"/>
  <c r="V39" i="9"/>
  <c r="T39" i="9"/>
  <c r="P39" i="9"/>
  <c r="N39" i="9"/>
  <c r="J39" i="9"/>
  <c r="H39" i="9"/>
  <c r="D39" i="9"/>
  <c r="AT38" i="9"/>
  <c r="AR38" i="9"/>
  <c r="AN38" i="9"/>
  <c r="AH38" i="9"/>
  <c r="AF38" i="9"/>
  <c r="Z38" i="9"/>
  <c r="T38" i="9"/>
  <c r="N38" i="9"/>
  <c r="H38" i="9"/>
  <c r="AT37" i="9"/>
  <c r="AR37" i="9"/>
  <c r="AH37" i="9"/>
  <c r="AF37" i="9"/>
  <c r="AB37" i="9"/>
  <c r="Z37" i="9"/>
  <c r="V37" i="9"/>
  <c r="T37" i="9"/>
  <c r="P37" i="9"/>
  <c r="N37" i="9"/>
  <c r="J37" i="9"/>
  <c r="H37" i="9"/>
  <c r="D37" i="9"/>
  <c r="AT36" i="9"/>
  <c r="AR36" i="9"/>
  <c r="AN36" i="9"/>
  <c r="AH36" i="9"/>
  <c r="AF36" i="9"/>
  <c r="Z36" i="9"/>
  <c r="AT35" i="9"/>
  <c r="AH35" i="9"/>
  <c r="AF35" i="9"/>
  <c r="AB35" i="9"/>
  <c r="Z35" i="9"/>
  <c r="V35" i="9"/>
  <c r="T35" i="9"/>
  <c r="P35" i="9"/>
  <c r="N35" i="9"/>
  <c r="J35" i="9"/>
  <c r="H35" i="9"/>
  <c r="D35" i="9"/>
  <c r="AT34" i="9"/>
  <c r="AR34" i="9"/>
  <c r="AH34" i="9"/>
  <c r="AF34" i="9"/>
  <c r="AB34" i="9"/>
  <c r="Z34" i="9"/>
  <c r="V34" i="9"/>
  <c r="T34" i="9"/>
  <c r="P34" i="9"/>
  <c r="N34" i="9"/>
  <c r="J34" i="9"/>
  <c r="H34" i="9"/>
  <c r="D34" i="9"/>
  <c r="AT33" i="9"/>
  <c r="AR33" i="9"/>
  <c r="AN33" i="9"/>
  <c r="AH33" i="9"/>
  <c r="AF33" i="9"/>
  <c r="Z33" i="9"/>
  <c r="T33" i="9"/>
  <c r="N33" i="9"/>
  <c r="H33" i="9"/>
  <c r="AT32" i="9"/>
  <c r="AR32" i="9"/>
  <c r="AH32" i="9"/>
  <c r="AF32" i="9"/>
  <c r="AB32" i="9"/>
  <c r="Z32" i="9"/>
  <c r="V32" i="9"/>
  <c r="T32" i="9"/>
  <c r="P32" i="9"/>
  <c r="N32" i="9"/>
  <c r="J32" i="9"/>
  <c r="H32" i="9"/>
  <c r="D32" i="9"/>
  <c r="BC31" i="9"/>
  <c r="AT31" i="9"/>
  <c r="AR31" i="9"/>
  <c r="AH31" i="9"/>
  <c r="AF31" i="9"/>
  <c r="AB31" i="9"/>
  <c r="Z31" i="9"/>
  <c r="V31" i="9"/>
  <c r="T31" i="9"/>
  <c r="P31" i="9"/>
  <c r="N31" i="9"/>
  <c r="J31" i="9"/>
  <c r="H31" i="9"/>
  <c r="D31" i="9"/>
  <c r="BC30" i="9"/>
  <c r="AT30" i="9"/>
  <c r="AR30" i="9"/>
  <c r="AH30" i="9"/>
  <c r="AF30" i="9"/>
  <c r="AB30" i="9"/>
  <c r="Z30" i="9"/>
  <c r="V30" i="9"/>
  <c r="T30" i="9"/>
  <c r="P30" i="9"/>
  <c r="N30" i="9"/>
  <c r="J30" i="9"/>
  <c r="H30" i="9"/>
  <c r="D30" i="9"/>
  <c r="BN16" i="9"/>
  <c r="BN17" i="9" s="1"/>
  <c r="BN18" i="9" s="1"/>
  <c r="BN19" i="9" s="1"/>
  <c r="BN20" i="9" s="1"/>
  <c r="BN21" i="9" s="1"/>
  <c r="BN22" i="9" s="1"/>
  <c r="BN23" i="9" s="1"/>
  <c r="BN24" i="9" s="1"/>
  <c r="BN25" i="9" s="1"/>
  <c r="BN26" i="9" s="1"/>
  <c r="BN27" i="9" s="1"/>
  <c r="BN28" i="9" s="1"/>
  <c r="BN29" i="9" s="1"/>
  <c r="BN30" i="9" s="1"/>
  <c r="BN31" i="9" s="1"/>
  <c r="BN32" i="9" s="1"/>
  <c r="BN33" i="9" s="1"/>
  <c r="BN34" i="9" s="1"/>
  <c r="BN35" i="9" s="1"/>
  <c r="BN36" i="9" s="1"/>
  <c r="BN37" i="9" s="1"/>
  <c r="BN38" i="9" s="1"/>
  <c r="BN39" i="9" s="1"/>
  <c r="BN40" i="9" s="1"/>
  <c r="BN41" i="9" s="1"/>
  <c r="BN42" i="9" s="1"/>
  <c r="BN43" i="9" s="1"/>
  <c r="BN44" i="9" s="1"/>
  <c r="BN45" i="9" s="1"/>
  <c r="BN46" i="9" s="1"/>
  <c r="BN47" i="9" s="1"/>
  <c r="BN48" i="9" s="1"/>
  <c r="BN49" i="9" s="1"/>
  <c r="BN50" i="9" s="1"/>
  <c r="BN51" i="9" s="1"/>
  <c r="BN52" i="9" s="1"/>
  <c r="BN53" i="9" s="1"/>
  <c r="BN54" i="9" s="1"/>
  <c r="BN55" i="9" s="1"/>
  <c r="BN56" i="9" s="1"/>
  <c r="BN57" i="9" s="1"/>
  <c r="BN58" i="9" s="1"/>
  <c r="BN59" i="9" s="1"/>
  <c r="BN60" i="9" s="1"/>
  <c r="BN61" i="9" s="1"/>
  <c r="BN62" i="9" s="1"/>
  <c r="BN63" i="9" s="1"/>
  <c r="BN64" i="9" s="1"/>
  <c r="BN65" i="9" s="1"/>
  <c r="T16" i="9"/>
  <c r="N16" i="9"/>
  <c r="H16" i="9"/>
  <c r="A16" i="9"/>
  <c r="A17" i="9" s="1"/>
  <c r="AT15" i="9"/>
  <c r="AN15" i="9"/>
  <c r="AH15" i="9"/>
  <c r="AI15" i="9" s="1"/>
  <c r="AJ16" i="9" s="1"/>
  <c r="AK16" i="9" s="1"/>
  <c r="AL15" i="9"/>
  <c r="AF15" i="9"/>
  <c r="V15" i="9"/>
  <c r="W15" i="9" s="1"/>
  <c r="X16" i="9" s="1"/>
  <c r="Y16" i="9" s="1"/>
  <c r="Z15" i="9"/>
  <c r="T15" i="9"/>
  <c r="J15" i="9"/>
  <c r="K15" i="9" s="1"/>
  <c r="L16" i="9" s="1"/>
  <c r="M16" i="9" s="1"/>
  <c r="N15" i="9"/>
  <c r="H15" i="9"/>
  <c r="M10" i="9"/>
  <c r="L10" i="9"/>
  <c r="K10" i="9"/>
  <c r="J10" i="9"/>
  <c r="I10" i="9"/>
  <c r="H10" i="9"/>
  <c r="G10" i="9"/>
  <c r="F10" i="9"/>
  <c r="A10" i="9"/>
  <c r="AW20" i="9" s="1"/>
  <c r="M9" i="9"/>
  <c r="L9" i="9"/>
  <c r="K9" i="9"/>
  <c r="J9" i="9"/>
  <c r="I9" i="9"/>
  <c r="H9" i="9"/>
  <c r="G9" i="9"/>
  <c r="F9" i="9"/>
  <c r="H56" i="8"/>
  <c r="T38" i="8"/>
  <c r="B52" i="8" s="1"/>
  <c r="T37" i="8"/>
  <c r="B51" i="8" s="1"/>
  <c r="T36" i="8"/>
  <c r="B50" i="8" s="1"/>
  <c r="T35" i="8"/>
  <c r="B49" i="8" s="1"/>
  <c r="T34" i="8"/>
  <c r="B48" i="8" s="1"/>
  <c r="T33" i="8"/>
  <c r="B47" i="8" s="1"/>
  <c r="A33" i="8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T32" i="8"/>
  <c r="B46" i="8" s="1"/>
  <c r="P32" i="8"/>
  <c r="T31" i="8"/>
  <c r="B45" i="8" s="1"/>
  <c r="T30" i="8"/>
  <c r="B44" i="8" s="1"/>
  <c r="T29" i="8"/>
  <c r="B43" i="8" s="1"/>
  <c r="T28" i="8"/>
  <c r="B42" i="8" s="1"/>
  <c r="T27" i="8"/>
  <c r="B41" i="8" s="1"/>
  <c r="T26" i="8"/>
  <c r="B40" i="8" s="1"/>
  <c r="T25" i="8"/>
  <c r="B39" i="8" s="1"/>
  <c r="T24" i="8"/>
  <c r="B38" i="8" s="1"/>
  <c r="T23" i="8"/>
  <c r="B37" i="8" s="1"/>
  <c r="T22" i="8"/>
  <c r="B36" i="8" s="1"/>
  <c r="T21" i="8"/>
  <c r="B35" i="8" s="1"/>
  <c r="T20" i="8"/>
  <c r="B34" i="8" s="1"/>
  <c r="T19" i="8"/>
  <c r="B33" i="8" s="1"/>
  <c r="S19" i="8"/>
  <c r="S20" i="8" s="1"/>
  <c r="S21" i="8" s="1"/>
  <c r="S22" i="8" s="1"/>
  <c r="S23" i="8" s="1"/>
  <c r="S24" i="8" s="1"/>
  <c r="S25" i="8" s="1"/>
  <c r="S26" i="8" s="1"/>
  <c r="S27" i="8" s="1"/>
  <c r="S28" i="8" s="1"/>
  <c r="S29" i="8" s="1"/>
  <c r="S30" i="8" s="1"/>
  <c r="S31" i="8" s="1"/>
  <c r="S32" i="8" s="1"/>
  <c r="S33" i="8" s="1"/>
  <c r="S34" i="8" s="1"/>
  <c r="S35" i="8" s="1"/>
  <c r="S36" i="8" s="1"/>
  <c r="S37" i="8" s="1"/>
  <c r="S38" i="8" s="1"/>
  <c r="E16" i="8"/>
  <c r="H16" i="8" s="1"/>
  <c r="D16" i="8"/>
  <c r="E15" i="8"/>
  <c r="F15" i="8" s="1"/>
  <c r="D15" i="8"/>
  <c r="E14" i="8"/>
  <c r="H14" i="8" s="1"/>
  <c r="D14" i="8"/>
  <c r="E13" i="8"/>
  <c r="F13" i="8" s="1"/>
  <c r="D13" i="8"/>
  <c r="E12" i="8"/>
  <c r="H12" i="8" s="1"/>
  <c r="D12" i="8"/>
  <c r="E11" i="8"/>
  <c r="D11" i="8"/>
  <c r="E10" i="8"/>
  <c r="F10" i="8" s="1"/>
  <c r="D10" i="8"/>
  <c r="E9" i="8"/>
  <c r="H9" i="8" s="1"/>
  <c r="D9" i="8"/>
  <c r="E8" i="8"/>
  <c r="F8" i="8" s="1"/>
  <c r="D8" i="8"/>
  <c r="E7" i="8"/>
  <c r="H7" i="8" s="1"/>
  <c r="D7" i="8"/>
  <c r="E6" i="8"/>
  <c r="F6" i="8" s="1"/>
  <c r="D6" i="8"/>
  <c r="E5" i="8"/>
  <c r="H5" i="8" s="1"/>
  <c r="D5" i="8"/>
  <c r="E4" i="8"/>
  <c r="F4" i="8" s="1"/>
  <c r="D4" i="8"/>
  <c r="E3" i="8"/>
  <c r="H3" i="8" s="1"/>
  <c r="D3" i="8"/>
  <c r="A3" i="8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R24" i="8" s="1"/>
  <c r="P17" i="8" s="1"/>
  <c r="P18" i="8" s="1"/>
  <c r="P19" i="8" s="1"/>
  <c r="P20" i="8" s="1"/>
  <c r="P21" i="8" s="1"/>
  <c r="P22" i="8" s="1"/>
  <c r="P23" i="8" s="1"/>
  <c r="P24" i="8" s="1"/>
  <c r="P25" i="8" s="1"/>
  <c r="P26" i="8" s="1"/>
  <c r="P27" i="8" s="1"/>
  <c r="P28" i="8" s="1"/>
  <c r="P29" i="8" s="1"/>
  <c r="P30" i="8" s="1"/>
  <c r="P31" i="8" s="1"/>
  <c r="W2" i="8"/>
  <c r="W3" i="8" s="1"/>
  <c r="H2" i="8"/>
  <c r="O2" i="8" s="1"/>
  <c r="E2" i="8"/>
  <c r="BK31" i="9" l="1"/>
  <c r="BK34" i="9"/>
  <c r="BK37" i="9"/>
  <c r="BK41" i="9"/>
  <c r="BK30" i="9"/>
  <c r="BK32" i="9"/>
  <c r="BK39" i="9"/>
  <c r="BK43" i="9"/>
  <c r="AT17" i="9"/>
  <c r="A18" i="9"/>
  <c r="AN17" i="9"/>
  <c r="BK15" i="9"/>
  <c r="BL15" i="9" s="1"/>
  <c r="D15" i="9"/>
  <c r="E15" i="9" s="1"/>
  <c r="F16" i="9" s="1"/>
  <c r="G16" i="9" s="1"/>
  <c r="G15" i="9"/>
  <c r="P15" i="9"/>
  <c r="Q15" i="9" s="1"/>
  <c r="R16" i="9" s="1"/>
  <c r="S16" i="9" s="1"/>
  <c r="S15" i="9"/>
  <c r="AB15" i="9"/>
  <c r="AC15" i="9" s="1"/>
  <c r="AD16" i="9" s="1"/>
  <c r="AE16" i="9" s="1"/>
  <c r="AE15" i="9"/>
  <c r="D16" i="9"/>
  <c r="E16" i="9" s="1"/>
  <c r="F17" i="9" s="1"/>
  <c r="G17" i="9" s="1"/>
  <c r="J16" i="9"/>
  <c r="K16" i="9" s="1"/>
  <c r="L17" i="9" s="1"/>
  <c r="M17" i="9" s="1"/>
  <c r="P16" i="9"/>
  <c r="Q16" i="9" s="1"/>
  <c r="R17" i="9" s="1"/>
  <c r="S17" i="9" s="1"/>
  <c r="AT16" i="9"/>
  <c r="AQ17" i="9"/>
  <c r="AQ19" i="9"/>
  <c r="AQ20" i="9"/>
  <c r="M15" i="9"/>
  <c r="Y15" i="9"/>
  <c r="AK15" i="9"/>
  <c r="AQ15" i="9"/>
  <c r="AN16" i="9"/>
  <c r="AQ16" i="9"/>
  <c r="AQ18" i="9"/>
  <c r="BK33" i="9"/>
  <c r="H36" i="9"/>
  <c r="D36" i="9"/>
  <c r="T36" i="9"/>
  <c r="P36" i="9"/>
  <c r="BK38" i="9"/>
  <c r="BK40" i="9"/>
  <c r="BK42" i="9"/>
  <c r="AN30" i="9"/>
  <c r="AN31" i="9"/>
  <c r="AN32" i="9"/>
  <c r="D33" i="9"/>
  <c r="J33" i="9"/>
  <c r="P33" i="9"/>
  <c r="V33" i="9"/>
  <c r="AB33" i="9"/>
  <c r="AN34" i="9"/>
  <c r="AR35" i="9"/>
  <c r="BK35" i="9" s="1"/>
  <c r="AN35" i="9"/>
  <c r="N36" i="9"/>
  <c r="BK36" i="9" s="1"/>
  <c r="J36" i="9"/>
  <c r="BK44" i="9"/>
  <c r="BK45" i="9"/>
  <c r="A48" i="9"/>
  <c r="AT47" i="9"/>
  <c r="AH47" i="9"/>
  <c r="V36" i="9"/>
  <c r="AB36" i="9"/>
  <c r="AN37" i="9"/>
  <c r="D38" i="9"/>
  <c r="J38" i="9"/>
  <c r="P38" i="9"/>
  <c r="V38" i="9"/>
  <c r="AB38" i="9"/>
  <c r="AN39" i="9"/>
  <c r="D40" i="9"/>
  <c r="J40" i="9"/>
  <c r="P40" i="9"/>
  <c r="V40" i="9"/>
  <c r="AB40" i="9"/>
  <c r="AN41" i="9"/>
  <c r="D42" i="9"/>
  <c r="J42" i="9"/>
  <c r="P42" i="9"/>
  <c r="V42" i="9"/>
  <c r="AB42" i="9"/>
  <c r="AN43" i="9"/>
  <c r="D44" i="9"/>
  <c r="J44" i="9"/>
  <c r="P44" i="9"/>
  <c r="V44" i="9"/>
  <c r="AB44" i="9"/>
  <c r="AN45" i="9"/>
  <c r="AH46" i="9"/>
  <c r="AN44" i="9"/>
  <c r="AT46" i="9"/>
  <c r="N7" i="8"/>
  <c r="L7" i="8"/>
  <c r="J7" i="8"/>
  <c r="O7" i="8"/>
  <c r="M7" i="8"/>
  <c r="K7" i="8"/>
  <c r="I7" i="8"/>
  <c r="N9" i="8"/>
  <c r="L9" i="8"/>
  <c r="J9" i="8"/>
  <c r="O9" i="8"/>
  <c r="M9" i="8"/>
  <c r="K9" i="8"/>
  <c r="I9" i="8"/>
  <c r="U3" i="8"/>
  <c r="W4" i="8"/>
  <c r="N3" i="8"/>
  <c r="L3" i="8"/>
  <c r="J3" i="8"/>
  <c r="O3" i="8"/>
  <c r="M3" i="8"/>
  <c r="K3" i="8"/>
  <c r="I3" i="8"/>
  <c r="N5" i="8"/>
  <c r="L5" i="8"/>
  <c r="J5" i="8"/>
  <c r="O5" i="8"/>
  <c r="M5" i="8"/>
  <c r="K5" i="8"/>
  <c r="I5" i="8"/>
  <c r="J2" i="8"/>
  <c r="L2" i="8"/>
  <c r="N2" i="8"/>
  <c r="F3" i="8"/>
  <c r="H4" i="8"/>
  <c r="F5" i="8"/>
  <c r="H6" i="8"/>
  <c r="F7" i="8"/>
  <c r="H8" i="8"/>
  <c r="F9" i="8"/>
  <c r="H10" i="8"/>
  <c r="F11" i="8"/>
  <c r="F12" i="8"/>
  <c r="I2" i="8"/>
  <c r="K2" i="8"/>
  <c r="M2" i="8"/>
  <c r="H11" i="8"/>
  <c r="N12" i="8"/>
  <c r="L12" i="8"/>
  <c r="J12" i="8"/>
  <c r="O12" i="8"/>
  <c r="M12" i="8"/>
  <c r="K12" i="8"/>
  <c r="I12" i="8"/>
  <c r="N14" i="8"/>
  <c r="L14" i="8"/>
  <c r="J14" i="8"/>
  <c r="O14" i="8"/>
  <c r="M14" i="8"/>
  <c r="K14" i="8"/>
  <c r="I14" i="8"/>
  <c r="N16" i="8"/>
  <c r="L16" i="8"/>
  <c r="J16" i="8"/>
  <c r="O16" i="8"/>
  <c r="M16" i="8"/>
  <c r="K16" i="8"/>
  <c r="I16" i="8"/>
  <c r="H13" i="8"/>
  <c r="F14" i="8"/>
  <c r="H15" i="8"/>
  <c r="F16" i="8"/>
  <c r="O5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" i="4"/>
  <c r="J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" i="4"/>
  <c r="I5" i="4"/>
  <c r="AA33" i="7"/>
  <c r="AA34" i="7"/>
  <c r="AA35" i="7"/>
  <c r="AA36" i="7"/>
  <c r="AA37" i="7"/>
  <c r="AA38" i="7"/>
  <c r="AA39" i="7"/>
  <c r="AA40" i="7"/>
  <c r="AA41" i="7"/>
  <c r="AA42" i="7"/>
  <c r="AA43" i="7"/>
  <c r="AA44" i="7"/>
  <c r="AA45" i="7"/>
  <c r="AA46" i="7"/>
  <c r="AA47" i="7"/>
  <c r="AA48" i="7"/>
  <c r="AA49" i="7"/>
  <c r="AA50" i="7"/>
  <c r="AA51" i="7"/>
  <c r="AA52" i="7"/>
  <c r="AA53" i="7"/>
  <c r="AA54" i="7"/>
  <c r="AA55" i="7"/>
  <c r="AA56" i="7"/>
  <c r="AA57" i="7"/>
  <c r="AA58" i="7"/>
  <c r="AA59" i="7"/>
  <c r="AA60" i="7"/>
  <c r="AA61" i="7"/>
  <c r="AA62" i="7"/>
  <c r="AA63" i="7"/>
  <c r="AA64" i="7"/>
  <c r="AA65" i="7"/>
  <c r="AA32" i="7"/>
  <c r="AB32" i="7" s="1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32" i="7"/>
  <c r="AZ43" i="7"/>
  <c r="AZ44" i="7" s="1"/>
  <c r="AZ45" i="7" s="1"/>
  <c r="AZ46" i="7" s="1"/>
  <c r="AZ47" i="7" s="1"/>
  <c r="AZ48" i="7" s="1"/>
  <c r="AZ49" i="7" s="1"/>
  <c r="AZ50" i="7" s="1"/>
  <c r="AZ51" i="7" s="1"/>
  <c r="AZ52" i="7" s="1"/>
  <c r="AZ53" i="7" s="1"/>
  <c r="AZ54" i="7" s="1"/>
  <c r="AZ55" i="7" s="1"/>
  <c r="AZ56" i="7" s="1"/>
  <c r="AZ57" i="7" s="1"/>
  <c r="AZ58" i="7" s="1"/>
  <c r="AZ59" i="7" s="1"/>
  <c r="AZ60" i="7" s="1"/>
  <c r="AZ61" i="7" s="1"/>
  <c r="AZ62" i="7" s="1"/>
  <c r="AZ63" i="7" s="1"/>
  <c r="AZ64" i="7" s="1"/>
  <c r="AZ65" i="7" s="1"/>
  <c r="AZ42" i="7"/>
  <c r="AZ33" i="7"/>
  <c r="BA33" i="7" s="1"/>
  <c r="BA32" i="7"/>
  <c r="AY49" i="7"/>
  <c r="AY50" i="7" s="1"/>
  <c r="AY51" i="7" s="1"/>
  <c r="AY52" i="7" s="1"/>
  <c r="AY53" i="7" s="1"/>
  <c r="AY54" i="7" s="1"/>
  <c r="AY55" i="7" s="1"/>
  <c r="AY56" i="7" s="1"/>
  <c r="AY57" i="7" s="1"/>
  <c r="AY58" i="7" s="1"/>
  <c r="AY59" i="7" s="1"/>
  <c r="AY60" i="7" s="1"/>
  <c r="AY61" i="7" s="1"/>
  <c r="AY62" i="7" s="1"/>
  <c r="AY63" i="7" s="1"/>
  <c r="AY64" i="7" s="1"/>
  <c r="AY65" i="7" s="1"/>
  <c r="AY46" i="7"/>
  <c r="AY47" i="7" s="1"/>
  <c r="AY48" i="7" s="1"/>
  <c r="A46" i="7"/>
  <c r="AT45" i="7"/>
  <c r="AS45" i="7"/>
  <c r="AR45" i="7"/>
  <c r="AN45" i="7"/>
  <c r="AM45" i="7"/>
  <c r="AL45" i="7"/>
  <c r="AH45" i="7"/>
  <c r="AG45" i="7"/>
  <c r="AF45" i="7"/>
  <c r="AB45" i="7"/>
  <c r="Z45" i="7"/>
  <c r="V45" i="7"/>
  <c r="U45" i="7"/>
  <c r="AS44" i="7"/>
  <c r="AT44" i="7" s="1"/>
  <c r="AM44" i="7"/>
  <c r="AG44" i="7"/>
  <c r="U44" i="7"/>
  <c r="AT43" i="7"/>
  <c r="AS43" i="7"/>
  <c r="AR43" i="7"/>
  <c r="AN43" i="7"/>
  <c r="AM43" i="7"/>
  <c r="AL43" i="7"/>
  <c r="AH43" i="7"/>
  <c r="AG43" i="7"/>
  <c r="AF43" i="7"/>
  <c r="AB43" i="7"/>
  <c r="Z43" i="7"/>
  <c r="V43" i="7"/>
  <c r="U43" i="7"/>
  <c r="AS42" i="7"/>
  <c r="AT42" i="7" s="1"/>
  <c r="AM42" i="7"/>
  <c r="AG42" i="7"/>
  <c r="U42" i="7"/>
  <c r="AT41" i="7"/>
  <c r="AS41" i="7"/>
  <c r="AR41" i="7"/>
  <c r="AN41" i="7"/>
  <c r="AM41" i="7"/>
  <c r="AL41" i="7"/>
  <c r="AH41" i="7"/>
  <c r="AG41" i="7"/>
  <c r="AF41" i="7"/>
  <c r="AB41" i="7"/>
  <c r="Z41" i="7"/>
  <c r="V41" i="7"/>
  <c r="U41" i="7"/>
  <c r="AS40" i="7"/>
  <c r="AT40" i="7" s="1"/>
  <c r="AM40" i="7"/>
  <c r="AG40" i="7"/>
  <c r="U40" i="7"/>
  <c r="AT39" i="7"/>
  <c r="AS39" i="7"/>
  <c r="AR39" i="7"/>
  <c r="AN39" i="7"/>
  <c r="AM39" i="7"/>
  <c r="AL39" i="7"/>
  <c r="AH39" i="7"/>
  <c r="AG39" i="7"/>
  <c r="AF39" i="7"/>
  <c r="AB39" i="7"/>
  <c r="Z39" i="7"/>
  <c r="V39" i="7"/>
  <c r="U39" i="7"/>
  <c r="AS38" i="7"/>
  <c r="AT38" i="7" s="1"/>
  <c r="AM38" i="7"/>
  <c r="AG38" i="7"/>
  <c r="U38" i="7"/>
  <c r="AT37" i="7"/>
  <c r="AS37" i="7"/>
  <c r="AR37" i="7"/>
  <c r="AN37" i="7"/>
  <c r="AM37" i="7"/>
  <c r="AL37" i="7"/>
  <c r="AH37" i="7"/>
  <c r="AG37" i="7"/>
  <c r="AF37" i="7"/>
  <c r="AB37" i="7"/>
  <c r="Z37" i="7"/>
  <c r="V37" i="7"/>
  <c r="U37" i="7"/>
  <c r="AS36" i="7"/>
  <c r="AT36" i="7" s="1"/>
  <c r="AM36" i="7"/>
  <c r="AG36" i="7"/>
  <c r="U36" i="7"/>
  <c r="AT35" i="7"/>
  <c r="AS35" i="7"/>
  <c r="AR35" i="7"/>
  <c r="AN35" i="7"/>
  <c r="AM35" i="7"/>
  <c r="AL35" i="7"/>
  <c r="AH35" i="7"/>
  <c r="AG35" i="7"/>
  <c r="AF35" i="7"/>
  <c r="AB35" i="7"/>
  <c r="Z35" i="7"/>
  <c r="V35" i="7"/>
  <c r="U35" i="7"/>
  <c r="AS34" i="7"/>
  <c r="AT34" i="7" s="1"/>
  <c r="AM34" i="7"/>
  <c r="AG34" i="7"/>
  <c r="U34" i="7"/>
  <c r="AT33" i="7"/>
  <c r="AS33" i="7"/>
  <c r="AR33" i="7"/>
  <c r="AN33" i="7"/>
  <c r="AM33" i="7"/>
  <c r="AL33" i="7"/>
  <c r="AH33" i="7"/>
  <c r="AG33" i="7"/>
  <c r="AF33" i="7"/>
  <c r="AB33" i="7"/>
  <c r="Z33" i="7"/>
  <c r="V33" i="7"/>
  <c r="U33" i="7"/>
  <c r="AT32" i="7"/>
  <c r="AS32" i="7"/>
  <c r="AR32" i="7"/>
  <c r="AN32" i="7"/>
  <c r="AM32" i="7"/>
  <c r="AL32" i="7"/>
  <c r="AH32" i="7"/>
  <c r="AG32" i="7"/>
  <c r="AF32" i="7"/>
  <c r="Z32" i="7"/>
  <c r="V32" i="7"/>
  <c r="U32" i="7"/>
  <c r="BG31" i="7"/>
  <c r="AT31" i="7"/>
  <c r="AS31" i="7"/>
  <c r="AR31" i="7"/>
  <c r="AN31" i="7"/>
  <c r="AM31" i="7"/>
  <c r="AL31" i="7"/>
  <c r="AH31" i="7"/>
  <c r="AG31" i="7"/>
  <c r="AF31" i="7"/>
  <c r="AB31" i="7"/>
  <c r="AA31" i="7"/>
  <c r="Z31" i="7"/>
  <c r="V31" i="7"/>
  <c r="U31" i="7"/>
  <c r="T31" i="7"/>
  <c r="P31" i="7"/>
  <c r="O31" i="7"/>
  <c r="N31" i="7"/>
  <c r="J31" i="7"/>
  <c r="H31" i="7"/>
  <c r="D31" i="7"/>
  <c r="C31" i="7"/>
  <c r="BG30" i="7"/>
  <c r="AT30" i="7"/>
  <c r="AS30" i="7"/>
  <c r="AR30" i="7"/>
  <c r="AN30" i="7"/>
  <c r="AM30" i="7"/>
  <c r="AL30" i="7"/>
  <c r="AH30" i="7"/>
  <c r="AG30" i="7"/>
  <c r="AF30" i="7"/>
  <c r="AB30" i="7"/>
  <c r="AA30" i="7"/>
  <c r="Z30" i="7"/>
  <c r="V30" i="7"/>
  <c r="U30" i="7"/>
  <c r="T30" i="7"/>
  <c r="P30" i="7"/>
  <c r="O30" i="7"/>
  <c r="N30" i="7"/>
  <c r="J30" i="7"/>
  <c r="H30" i="7"/>
  <c r="D30" i="7"/>
  <c r="C30" i="7"/>
  <c r="AW20" i="7"/>
  <c r="AQ19" i="7"/>
  <c r="AQ18" i="7"/>
  <c r="AQ17" i="7"/>
  <c r="AQ16" i="7"/>
  <c r="AM16" i="7"/>
  <c r="AN16" i="7" s="1"/>
  <c r="AG16" i="7"/>
  <c r="AA16" i="7"/>
  <c r="U16" i="7"/>
  <c r="O16" i="7"/>
  <c r="C16" i="7"/>
  <c r="A16" i="7"/>
  <c r="A17" i="7" s="1"/>
  <c r="AM17" i="7" s="1"/>
  <c r="AN17" i="7" s="1"/>
  <c r="AT15" i="7"/>
  <c r="AS15" i="7"/>
  <c r="AQ15" i="7"/>
  <c r="AM15" i="7"/>
  <c r="AN15" i="7" s="1"/>
  <c r="AK15" i="7"/>
  <c r="AH15" i="7"/>
  <c r="AI15" i="7" s="1"/>
  <c r="AG15" i="7"/>
  <c r="AL15" i="7" s="1"/>
  <c r="AC15" i="7"/>
  <c r="AD16" i="7" s="1"/>
  <c r="AE16" i="7" s="1"/>
  <c r="AA15" i="7"/>
  <c r="AB15" i="7" s="1"/>
  <c r="Y15" i="7"/>
  <c r="V15" i="7"/>
  <c r="W15" i="7" s="1"/>
  <c r="U15" i="7"/>
  <c r="Z15" i="7" s="1"/>
  <c r="O15" i="7"/>
  <c r="P15" i="7" s="1"/>
  <c r="Q15" i="7" s="1"/>
  <c r="R16" i="7" s="1"/>
  <c r="S16" i="7" s="1"/>
  <c r="M15" i="7"/>
  <c r="J15" i="7"/>
  <c r="K15" i="7" s="1"/>
  <c r="I15" i="7"/>
  <c r="N15" i="7" s="1"/>
  <c r="C15" i="7"/>
  <c r="D15" i="7" s="1"/>
  <c r="E15" i="7" s="1"/>
  <c r="F16" i="7" s="1"/>
  <c r="G16" i="7" s="1"/>
  <c r="M10" i="7"/>
  <c r="L10" i="7"/>
  <c r="K10" i="7"/>
  <c r="J10" i="7"/>
  <c r="I10" i="7"/>
  <c r="H10" i="7"/>
  <c r="G10" i="7"/>
  <c r="F10" i="7"/>
  <c r="A10" i="7"/>
  <c r="AQ20" i="7" s="1"/>
  <c r="M9" i="7"/>
  <c r="L9" i="7"/>
  <c r="K9" i="7"/>
  <c r="J9" i="7"/>
  <c r="I9" i="7"/>
  <c r="H9" i="7"/>
  <c r="G9" i="7"/>
  <c r="F9" i="7"/>
  <c r="AF46" i="9" l="1"/>
  <c r="AB46" i="9"/>
  <c r="T46" i="9"/>
  <c r="P46" i="9"/>
  <c r="H46" i="9"/>
  <c r="D46" i="9"/>
  <c r="H47" i="9"/>
  <c r="D47" i="9"/>
  <c r="T47" i="9"/>
  <c r="P47" i="9"/>
  <c r="AF47" i="9"/>
  <c r="AB47" i="9"/>
  <c r="AR47" i="9"/>
  <c r="AN47" i="9"/>
  <c r="A49" i="9"/>
  <c r="AT48" i="9"/>
  <c r="AH48" i="9"/>
  <c r="AF16" i="9"/>
  <c r="AB16" i="9"/>
  <c r="AC16" i="9" s="1"/>
  <c r="AD17" i="9" s="1"/>
  <c r="AE17" i="9" s="1"/>
  <c r="BA15" i="9"/>
  <c r="AY15" i="9"/>
  <c r="N17" i="9"/>
  <c r="J17" i="9"/>
  <c r="K17" i="9" s="1"/>
  <c r="L18" i="9" s="1"/>
  <c r="M18" i="9" s="1"/>
  <c r="Z17" i="9"/>
  <c r="V17" i="9"/>
  <c r="AL17" i="9"/>
  <c r="AH17" i="9"/>
  <c r="A19" i="9"/>
  <c r="AN18" i="9"/>
  <c r="AT18" i="9"/>
  <c r="AR46" i="9"/>
  <c r="AN46" i="9"/>
  <c r="Z46" i="9"/>
  <c r="V46" i="9"/>
  <c r="N46" i="9"/>
  <c r="J46" i="9"/>
  <c r="N47" i="9"/>
  <c r="J47" i="9"/>
  <c r="Z47" i="9"/>
  <c r="V47" i="9"/>
  <c r="BA16" i="9"/>
  <c r="AY16" i="9"/>
  <c r="AL16" i="9"/>
  <c r="AH16" i="9"/>
  <c r="AI16" i="9" s="1"/>
  <c r="AJ17" i="9" s="1"/>
  <c r="AK17" i="9" s="1"/>
  <c r="Z16" i="9"/>
  <c r="V16" i="9"/>
  <c r="W16" i="9" s="1"/>
  <c r="X17" i="9" s="1"/>
  <c r="Y17" i="9" s="1"/>
  <c r="H17" i="9"/>
  <c r="D17" i="9"/>
  <c r="E17" i="9" s="1"/>
  <c r="F18" i="9" s="1"/>
  <c r="G18" i="9" s="1"/>
  <c r="T17" i="9"/>
  <c r="P17" i="9"/>
  <c r="Q17" i="9" s="1"/>
  <c r="R18" i="9" s="1"/>
  <c r="S18" i="9" s="1"/>
  <c r="AF17" i="9"/>
  <c r="AB17" i="9"/>
  <c r="AC17" i="9" s="1"/>
  <c r="AD18" i="9" s="1"/>
  <c r="AE18" i="9" s="1"/>
  <c r="W5" i="8"/>
  <c r="U4" i="8"/>
  <c r="O15" i="8"/>
  <c r="M15" i="8"/>
  <c r="K15" i="8"/>
  <c r="I15" i="8"/>
  <c r="N15" i="8"/>
  <c r="L15" i="8"/>
  <c r="J15" i="8"/>
  <c r="O13" i="8"/>
  <c r="M13" i="8"/>
  <c r="K13" i="8"/>
  <c r="I13" i="8"/>
  <c r="N13" i="8"/>
  <c r="L13" i="8"/>
  <c r="J13" i="8"/>
  <c r="O11" i="8"/>
  <c r="M11" i="8"/>
  <c r="K11" i="8"/>
  <c r="I11" i="8"/>
  <c r="N11" i="8"/>
  <c r="L11" i="8"/>
  <c r="J11" i="8"/>
  <c r="O10" i="8"/>
  <c r="M10" i="8"/>
  <c r="K10" i="8"/>
  <c r="I10" i="8"/>
  <c r="N10" i="8"/>
  <c r="L10" i="8"/>
  <c r="J10" i="8"/>
  <c r="O8" i="8"/>
  <c r="M8" i="8"/>
  <c r="K8" i="8"/>
  <c r="I8" i="8"/>
  <c r="N8" i="8"/>
  <c r="L8" i="8"/>
  <c r="J8" i="8"/>
  <c r="O6" i="8"/>
  <c r="M6" i="8"/>
  <c r="K6" i="8"/>
  <c r="I6" i="8"/>
  <c r="N6" i="8"/>
  <c r="L6" i="8"/>
  <c r="J6" i="8"/>
  <c r="O4" i="8"/>
  <c r="M4" i="8"/>
  <c r="K4" i="8"/>
  <c r="I4" i="8"/>
  <c r="N4" i="8"/>
  <c r="L4" i="8"/>
  <c r="J4" i="8"/>
  <c r="C17" i="8"/>
  <c r="V3" i="8"/>
  <c r="AZ34" i="7"/>
  <c r="H15" i="7"/>
  <c r="L16" i="7"/>
  <c r="M16" i="7" s="1"/>
  <c r="T15" i="7"/>
  <c r="X16" i="7"/>
  <c r="Y16" i="7" s="1"/>
  <c r="AF15" i="7"/>
  <c r="AJ16" i="7"/>
  <c r="AK16" i="7" s="1"/>
  <c r="H16" i="7"/>
  <c r="D16" i="7"/>
  <c r="E16" i="7" s="1"/>
  <c r="F17" i="7" s="1"/>
  <c r="G17" i="7" s="1"/>
  <c r="T16" i="7"/>
  <c r="P16" i="7"/>
  <c r="Q16" i="7" s="1"/>
  <c r="R17" i="7" s="1"/>
  <c r="S17" i="7" s="1"/>
  <c r="AF16" i="7"/>
  <c r="AB16" i="7"/>
  <c r="AC16" i="7" s="1"/>
  <c r="AD17" i="7" s="1"/>
  <c r="AE17" i="7" s="1"/>
  <c r="C17" i="7"/>
  <c r="O17" i="7"/>
  <c r="AA17" i="7"/>
  <c r="BO30" i="7"/>
  <c r="Z36" i="7"/>
  <c r="V36" i="7"/>
  <c r="AL36" i="7"/>
  <c r="AH36" i="7"/>
  <c r="Z40" i="7"/>
  <c r="V40" i="7"/>
  <c r="BO15" i="7"/>
  <c r="BP15" i="7" s="1"/>
  <c r="A18" i="7"/>
  <c r="AS17" i="7"/>
  <c r="AT17" i="7" s="1"/>
  <c r="N16" i="7"/>
  <c r="J16" i="7"/>
  <c r="K16" i="7" s="1"/>
  <c r="L17" i="7" s="1"/>
  <c r="M17" i="7" s="1"/>
  <c r="Z16" i="7"/>
  <c r="V16" i="7"/>
  <c r="W16" i="7" s="1"/>
  <c r="X17" i="7" s="1"/>
  <c r="Y17" i="7" s="1"/>
  <c r="AL16" i="7"/>
  <c r="BO16" i="7" s="1"/>
  <c r="BP16" i="7" s="1"/>
  <c r="AH16" i="7"/>
  <c r="AI16" i="7" s="1"/>
  <c r="AJ17" i="7" s="1"/>
  <c r="AK17" i="7" s="1"/>
  <c r="BC17" i="7" s="1"/>
  <c r="BE16" i="7"/>
  <c r="BC16" i="7"/>
  <c r="U17" i="7"/>
  <c r="AG17" i="7"/>
  <c r="BE17" i="7"/>
  <c r="Z34" i="7"/>
  <c r="V34" i="7"/>
  <c r="AL34" i="7"/>
  <c r="AH34" i="7"/>
  <c r="Z38" i="7"/>
  <c r="V38" i="7"/>
  <c r="AL38" i="7"/>
  <c r="AH38" i="7"/>
  <c r="AL40" i="7"/>
  <c r="AH40" i="7"/>
  <c r="G15" i="7"/>
  <c r="S15" i="7"/>
  <c r="AE15" i="7"/>
  <c r="BE15" i="7" s="1"/>
  <c r="AS16" i="7"/>
  <c r="AT16" i="7" s="1"/>
  <c r="BO31" i="7"/>
  <c r="O32" i="7"/>
  <c r="AF34" i="7"/>
  <c r="AB34" i="7"/>
  <c r="AR34" i="7"/>
  <c r="AN34" i="7"/>
  <c r="AF36" i="7"/>
  <c r="AB36" i="7"/>
  <c r="AR36" i="7"/>
  <c r="AN36" i="7"/>
  <c r="AF38" i="7"/>
  <c r="AB38" i="7"/>
  <c r="AR38" i="7"/>
  <c r="AN38" i="7"/>
  <c r="AF40" i="7"/>
  <c r="AB40" i="7"/>
  <c r="AR40" i="7"/>
  <c r="AN40" i="7"/>
  <c r="AF42" i="7"/>
  <c r="AB42" i="7"/>
  <c r="AR42" i="7"/>
  <c r="AN42" i="7"/>
  <c r="AF44" i="7"/>
  <c r="AB44" i="7"/>
  <c r="AR44" i="7"/>
  <c r="AN44" i="7"/>
  <c r="A47" i="7"/>
  <c r="AS46" i="7"/>
  <c r="AT46" i="7" s="1"/>
  <c r="AM46" i="7"/>
  <c r="AG46" i="7"/>
  <c r="U46" i="7"/>
  <c r="Z42" i="7"/>
  <c r="V42" i="7"/>
  <c r="AL42" i="7"/>
  <c r="AH42" i="7"/>
  <c r="Z44" i="7"/>
  <c r="V44" i="7"/>
  <c r="AL44" i="7"/>
  <c r="AH44" i="7"/>
  <c r="BK46" i="9" l="1"/>
  <c r="AY17" i="9"/>
  <c r="BE17" i="9" s="1"/>
  <c r="BH17" i="9" s="1"/>
  <c r="BK16" i="9"/>
  <c r="BL16" i="9" s="1"/>
  <c r="BF16" i="9"/>
  <c r="BI16" i="9" s="1"/>
  <c r="BB16" i="9"/>
  <c r="H18" i="9"/>
  <c r="D18" i="9"/>
  <c r="E18" i="9" s="1"/>
  <c r="F19" i="9" s="1"/>
  <c r="G19" i="9" s="1"/>
  <c r="T18" i="9"/>
  <c r="P18" i="9"/>
  <c r="Q18" i="9" s="1"/>
  <c r="R19" i="9" s="1"/>
  <c r="S19" i="9" s="1"/>
  <c r="AF18" i="9"/>
  <c r="AB18" i="9"/>
  <c r="AC18" i="9" s="1"/>
  <c r="AD19" i="9" s="1"/>
  <c r="AE19" i="9" s="1"/>
  <c r="AI17" i="9"/>
  <c r="AJ18" i="9" s="1"/>
  <c r="AK18" i="9" s="1"/>
  <c r="W17" i="9"/>
  <c r="X18" i="9" s="1"/>
  <c r="Y18" i="9" s="1"/>
  <c r="BA17" i="9"/>
  <c r="AZ15" i="9"/>
  <c r="BE15" i="9"/>
  <c r="BH15" i="9" s="1"/>
  <c r="N48" i="9"/>
  <c r="J48" i="9"/>
  <c r="Z48" i="9"/>
  <c r="V48" i="9"/>
  <c r="AZ16" i="9"/>
  <c r="BE16" i="9"/>
  <c r="BH16" i="9" s="1"/>
  <c r="N18" i="9"/>
  <c r="J18" i="9"/>
  <c r="K18" i="9" s="1"/>
  <c r="L19" i="9" s="1"/>
  <c r="M19" i="9" s="1"/>
  <c r="Z18" i="9"/>
  <c r="V18" i="9"/>
  <c r="AL18" i="9"/>
  <c r="BK18" i="9" s="1"/>
  <c r="AH18" i="9"/>
  <c r="AI18" i="9" s="1"/>
  <c r="AJ19" i="9" s="1"/>
  <c r="AK19" i="9" s="1"/>
  <c r="AT19" i="9"/>
  <c r="A20" i="9"/>
  <c r="AN19" i="9"/>
  <c r="BK17" i="9"/>
  <c r="BL17" i="9" s="1"/>
  <c r="BF15" i="9"/>
  <c r="BI15" i="9" s="1"/>
  <c r="BB15" i="9"/>
  <c r="H48" i="9"/>
  <c r="D48" i="9"/>
  <c r="T48" i="9"/>
  <c r="P48" i="9"/>
  <c r="AF48" i="9"/>
  <c r="AB48" i="9"/>
  <c r="AR48" i="9"/>
  <c r="BK48" i="9" s="1"/>
  <c r="AN48" i="9"/>
  <c r="A50" i="9"/>
  <c r="AT49" i="9"/>
  <c r="AH49" i="9"/>
  <c r="BK47" i="9"/>
  <c r="D17" i="8"/>
  <c r="E17" i="8"/>
  <c r="C18" i="8"/>
  <c r="V4" i="8"/>
  <c r="U5" i="8"/>
  <c r="W6" i="8"/>
  <c r="BA34" i="7"/>
  <c r="AZ35" i="7"/>
  <c r="BF15" i="7"/>
  <c r="BJ15" i="7"/>
  <c r="BM15" i="7" s="1"/>
  <c r="BI17" i="7"/>
  <c r="BL17" i="7" s="1"/>
  <c r="BD17" i="7"/>
  <c r="AF46" i="7"/>
  <c r="AB46" i="7"/>
  <c r="AR46" i="7"/>
  <c r="AN46" i="7"/>
  <c r="A48" i="7"/>
  <c r="AM47" i="7"/>
  <c r="AS47" i="7"/>
  <c r="AT47" i="7" s="1"/>
  <c r="AG47" i="7"/>
  <c r="U47" i="7"/>
  <c r="H32" i="7"/>
  <c r="D32" i="7"/>
  <c r="T32" i="7"/>
  <c r="P32" i="7"/>
  <c r="BJ17" i="7"/>
  <c r="BM17" i="7" s="1"/>
  <c r="BF17" i="7"/>
  <c r="Z17" i="7"/>
  <c r="V17" i="7"/>
  <c r="W17" i="7" s="1"/>
  <c r="X18" i="7" s="1"/>
  <c r="Y18" i="7" s="1"/>
  <c r="BI16" i="7"/>
  <c r="BL16" i="7" s="1"/>
  <c r="BD16" i="7"/>
  <c r="BC15" i="7"/>
  <c r="T17" i="7"/>
  <c r="P17" i="7"/>
  <c r="Q17" i="7" s="1"/>
  <c r="R18" i="7" s="1"/>
  <c r="S18" i="7" s="1"/>
  <c r="Z46" i="7"/>
  <c r="V46" i="7"/>
  <c r="AL46" i="7"/>
  <c r="AH46" i="7"/>
  <c r="O33" i="7"/>
  <c r="N32" i="7"/>
  <c r="J32" i="7"/>
  <c r="AL17" i="7"/>
  <c r="AH17" i="7"/>
  <c r="AI17" i="7" s="1"/>
  <c r="AJ18" i="7" s="1"/>
  <c r="AK18" i="7" s="1"/>
  <c r="N17" i="7"/>
  <c r="J17" i="7"/>
  <c r="K17" i="7" s="1"/>
  <c r="L18" i="7" s="1"/>
  <c r="M18" i="7" s="1"/>
  <c r="BJ16" i="7"/>
  <c r="BM16" i="7" s="1"/>
  <c r="BF16" i="7"/>
  <c r="A19" i="7"/>
  <c r="AS18" i="7"/>
  <c r="AT18" i="7" s="1"/>
  <c r="AG18" i="7"/>
  <c r="U18" i="7"/>
  <c r="AM18" i="7"/>
  <c r="AN18" i="7" s="1"/>
  <c r="AA18" i="7"/>
  <c r="O18" i="7"/>
  <c r="C18" i="7"/>
  <c r="AF17" i="7"/>
  <c r="AB17" i="7"/>
  <c r="AC17" i="7" s="1"/>
  <c r="AD18" i="7" s="1"/>
  <c r="AE18" i="7" s="1"/>
  <c r="H17" i="7"/>
  <c r="D17" i="7"/>
  <c r="E17" i="7" s="1"/>
  <c r="F18" i="7" s="1"/>
  <c r="G18" i="7" s="1"/>
  <c r="AZ17" i="9" l="1"/>
  <c r="W18" i="9"/>
  <c r="X19" i="9" s="1"/>
  <c r="Y19" i="9" s="1"/>
  <c r="N49" i="9"/>
  <c r="J49" i="9"/>
  <c r="Z49" i="9"/>
  <c r="V49" i="9"/>
  <c r="N19" i="9"/>
  <c r="J19" i="9"/>
  <c r="K19" i="9" s="1"/>
  <c r="L20" i="9" s="1"/>
  <c r="M20" i="9" s="1"/>
  <c r="Z19" i="9"/>
  <c r="V19" i="9"/>
  <c r="W19" i="9" s="1"/>
  <c r="X20" i="9" s="1"/>
  <c r="Y20" i="9" s="1"/>
  <c r="AL19" i="9"/>
  <c r="AH19" i="9"/>
  <c r="AI19" i="9" s="1"/>
  <c r="AJ20" i="9" s="1"/>
  <c r="AK20" i="9" s="1"/>
  <c r="A21" i="9"/>
  <c r="AT20" i="9"/>
  <c r="AU20" i="9" s="1"/>
  <c r="AV21" i="9" s="1"/>
  <c r="AW21" i="9" s="1"/>
  <c r="AY19" i="9"/>
  <c r="BA19" i="9"/>
  <c r="H49" i="9"/>
  <c r="D49" i="9"/>
  <c r="T49" i="9"/>
  <c r="P49" i="9"/>
  <c r="AF49" i="9"/>
  <c r="AB49" i="9"/>
  <c r="AR49" i="9"/>
  <c r="BK49" i="9" s="1"/>
  <c r="AN49" i="9"/>
  <c r="A51" i="9"/>
  <c r="AT50" i="9"/>
  <c r="AH50" i="9"/>
  <c r="H19" i="9"/>
  <c r="D19" i="9"/>
  <c r="E19" i="9" s="1"/>
  <c r="F20" i="9" s="1"/>
  <c r="G20" i="9" s="1"/>
  <c r="T19" i="9"/>
  <c r="P19" i="9"/>
  <c r="Q19" i="9" s="1"/>
  <c r="R20" i="9" s="1"/>
  <c r="S20" i="9" s="1"/>
  <c r="AF19" i="9"/>
  <c r="AB19" i="9"/>
  <c r="AC19" i="9" s="1"/>
  <c r="AD20" i="9" s="1"/>
  <c r="AE20" i="9" s="1"/>
  <c r="BL18" i="9"/>
  <c r="BF17" i="9"/>
  <c r="BI17" i="9" s="1"/>
  <c r="BB17" i="9"/>
  <c r="BA18" i="9"/>
  <c r="AY18" i="9"/>
  <c r="W7" i="8"/>
  <c r="U6" i="8"/>
  <c r="F17" i="8"/>
  <c r="H17" i="8"/>
  <c r="C19" i="8"/>
  <c r="V5" i="8"/>
  <c r="D18" i="8"/>
  <c r="E18" i="8"/>
  <c r="BA35" i="7"/>
  <c r="AZ36" i="7"/>
  <c r="T18" i="7"/>
  <c r="P18" i="7"/>
  <c r="Q18" i="7" s="1"/>
  <c r="R19" i="7" s="1"/>
  <c r="S19" i="7" s="1"/>
  <c r="Z18" i="7"/>
  <c r="V18" i="7"/>
  <c r="W18" i="7" s="1"/>
  <c r="X19" i="7" s="1"/>
  <c r="Y19" i="7" s="1"/>
  <c r="BC18" i="7"/>
  <c r="BE18" i="7"/>
  <c r="H33" i="7"/>
  <c r="D33" i="7"/>
  <c r="T33" i="7"/>
  <c r="P33" i="7"/>
  <c r="O34" i="7"/>
  <c r="Z47" i="7"/>
  <c r="V47" i="7"/>
  <c r="AR47" i="7"/>
  <c r="AN47" i="7"/>
  <c r="H18" i="7"/>
  <c r="D18" i="7"/>
  <c r="E18" i="7" s="1"/>
  <c r="F19" i="7" s="1"/>
  <c r="G19" i="7" s="1"/>
  <c r="AF18" i="7"/>
  <c r="AB18" i="7"/>
  <c r="AC18" i="7" s="1"/>
  <c r="AD19" i="7" s="1"/>
  <c r="AE19" i="7" s="1"/>
  <c r="N18" i="7"/>
  <c r="J18" i="7"/>
  <c r="K18" i="7" s="1"/>
  <c r="L19" i="7" s="1"/>
  <c r="M19" i="7" s="1"/>
  <c r="AL18" i="7"/>
  <c r="BO18" i="7" s="1"/>
  <c r="AH18" i="7"/>
  <c r="AI18" i="7" s="1"/>
  <c r="AJ19" i="7" s="1"/>
  <c r="AK19" i="7" s="1"/>
  <c r="A20" i="7"/>
  <c r="AS19" i="7"/>
  <c r="AT19" i="7" s="1"/>
  <c r="AG19" i="7"/>
  <c r="U19" i="7"/>
  <c r="AM19" i="7"/>
  <c r="AN19" i="7" s="1"/>
  <c r="AA19" i="7"/>
  <c r="O19" i="7"/>
  <c r="C19" i="7"/>
  <c r="BO17" i="7"/>
  <c r="BP17" i="7" s="1"/>
  <c r="J33" i="7"/>
  <c r="N33" i="7"/>
  <c r="BI15" i="7"/>
  <c r="BL15" i="7" s="1"/>
  <c r="BD15" i="7"/>
  <c r="BO32" i="7"/>
  <c r="AL47" i="7"/>
  <c r="AH47" i="7"/>
  <c r="AF47" i="7"/>
  <c r="AB47" i="7"/>
  <c r="AS48" i="7"/>
  <c r="AT48" i="7" s="1"/>
  <c r="AG48" i="7"/>
  <c r="U48" i="7"/>
  <c r="A49" i="7"/>
  <c r="AM48" i="7"/>
  <c r="BF18" i="9" l="1"/>
  <c r="BI18" i="9" s="1"/>
  <c r="BB18" i="9"/>
  <c r="N50" i="9"/>
  <c r="J50" i="9"/>
  <c r="Z50" i="9"/>
  <c r="V50" i="9"/>
  <c r="BF19" i="9"/>
  <c r="BI19" i="9" s="1"/>
  <c r="BB19" i="9"/>
  <c r="N20" i="9"/>
  <c r="J20" i="9"/>
  <c r="K20" i="9" s="1"/>
  <c r="L21" i="9" s="1"/>
  <c r="M21" i="9" s="1"/>
  <c r="Z20" i="9"/>
  <c r="V20" i="9"/>
  <c r="W20" i="9" s="1"/>
  <c r="X21" i="9" s="1"/>
  <c r="Y21" i="9" s="1"/>
  <c r="AL20" i="9"/>
  <c r="AH20" i="9"/>
  <c r="AI20" i="9" s="1"/>
  <c r="AJ21" i="9" s="1"/>
  <c r="AK21" i="9" s="1"/>
  <c r="A22" i="9"/>
  <c r="AT21" i="9"/>
  <c r="AU21" i="9" s="1"/>
  <c r="AV22" i="9" s="1"/>
  <c r="AW22" i="9" s="1"/>
  <c r="BK19" i="9"/>
  <c r="BL19" i="9" s="1"/>
  <c r="AZ18" i="9"/>
  <c r="BE18" i="9"/>
  <c r="BH18" i="9" s="1"/>
  <c r="H50" i="9"/>
  <c r="D50" i="9"/>
  <c r="T50" i="9"/>
  <c r="P50" i="9"/>
  <c r="AF50" i="9"/>
  <c r="AB50" i="9"/>
  <c r="AR50" i="9"/>
  <c r="BK50" i="9" s="1"/>
  <c r="AN50" i="9"/>
  <c r="A52" i="9"/>
  <c r="AT51" i="9"/>
  <c r="AH51" i="9"/>
  <c r="BE19" i="9"/>
  <c r="BH19" i="9" s="1"/>
  <c r="AZ19" i="9"/>
  <c r="H20" i="9"/>
  <c r="D20" i="9"/>
  <c r="E20" i="9" s="1"/>
  <c r="F21" i="9" s="1"/>
  <c r="G21" i="9" s="1"/>
  <c r="T20" i="9"/>
  <c r="P20" i="9"/>
  <c r="Q20" i="9" s="1"/>
  <c r="R21" i="9" s="1"/>
  <c r="S21" i="9" s="1"/>
  <c r="AF20" i="9"/>
  <c r="AB20" i="9"/>
  <c r="AC20" i="9" s="1"/>
  <c r="AD21" i="9" s="1"/>
  <c r="AE21" i="9" s="1"/>
  <c r="AR20" i="9"/>
  <c r="BK20" i="9" s="1"/>
  <c r="BL20" i="9" s="1"/>
  <c r="AN20" i="9"/>
  <c r="AO20" i="9" s="1"/>
  <c r="AP21" i="9" s="1"/>
  <c r="AQ21" i="9" s="1"/>
  <c r="BA21" i="9" s="1"/>
  <c r="BA20" i="9"/>
  <c r="AY20" i="9"/>
  <c r="F18" i="8"/>
  <c r="H18" i="8"/>
  <c r="O17" i="8"/>
  <c r="M17" i="8"/>
  <c r="K17" i="8"/>
  <c r="I17" i="8"/>
  <c r="N17" i="8"/>
  <c r="L17" i="8"/>
  <c r="J17" i="8"/>
  <c r="C20" i="8"/>
  <c r="V6" i="8"/>
  <c r="D19" i="8"/>
  <c r="E19" i="8"/>
  <c r="U7" i="8"/>
  <c r="W8" i="8"/>
  <c r="BA36" i="7"/>
  <c r="AZ37" i="7"/>
  <c r="AF48" i="7"/>
  <c r="AB48" i="7"/>
  <c r="AR48" i="7"/>
  <c r="AN48" i="7"/>
  <c r="AL48" i="7"/>
  <c r="AH48" i="7"/>
  <c r="O35" i="7"/>
  <c r="H19" i="7"/>
  <c r="D19" i="7"/>
  <c r="E19" i="7" s="1"/>
  <c r="F20" i="7" s="1"/>
  <c r="G20" i="7" s="1"/>
  <c r="AF19" i="7"/>
  <c r="AB19" i="7"/>
  <c r="AC19" i="7" s="1"/>
  <c r="AD20" i="7" s="1"/>
  <c r="AE20" i="7" s="1"/>
  <c r="N19" i="7"/>
  <c r="J19" i="7"/>
  <c r="K19" i="7" s="1"/>
  <c r="L20" i="7" s="1"/>
  <c r="M20" i="7" s="1"/>
  <c r="AL19" i="7"/>
  <c r="AH19" i="7"/>
  <c r="AI19" i="7" s="1"/>
  <c r="AJ20" i="7" s="1"/>
  <c r="AK20" i="7" s="1"/>
  <c r="A21" i="7"/>
  <c r="AS20" i="7"/>
  <c r="AT20" i="7" s="1"/>
  <c r="AU20" i="7" s="1"/>
  <c r="AV21" i="7" s="1"/>
  <c r="AW21" i="7" s="1"/>
  <c r="AG20" i="7"/>
  <c r="U20" i="7"/>
  <c r="AM20" i="7"/>
  <c r="AA20" i="7"/>
  <c r="O20" i="7"/>
  <c r="C20" i="7"/>
  <c r="BP18" i="7"/>
  <c r="N34" i="7"/>
  <c r="J34" i="7"/>
  <c r="T34" i="7"/>
  <c r="P34" i="7"/>
  <c r="BO33" i="7"/>
  <c r="BJ18" i="7"/>
  <c r="BM18" i="7" s="1"/>
  <c r="BF18" i="7"/>
  <c r="A50" i="7"/>
  <c r="AS49" i="7"/>
  <c r="AT49" i="7" s="1"/>
  <c r="AM49" i="7"/>
  <c r="AG49" i="7"/>
  <c r="U49" i="7"/>
  <c r="Z48" i="7"/>
  <c r="V48" i="7"/>
  <c r="T19" i="7"/>
  <c r="P19" i="7"/>
  <c r="Q19" i="7" s="1"/>
  <c r="R20" i="7" s="1"/>
  <c r="S20" i="7" s="1"/>
  <c r="Z19" i="7"/>
  <c r="V19" i="7"/>
  <c r="W19" i="7" s="1"/>
  <c r="X20" i="7" s="1"/>
  <c r="Y20" i="7" s="1"/>
  <c r="BC19" i="7"/>
  <c r="BE19" i="7"/>
  <c r="H34" i="7"/>
  <c r="D34" i="7"/>
  <c r="BI18" i="7"/>
  <c r="BL18" i="7" s="1"/>
  <c r="BD18" i="7"/>
  <c r="AZ20" i="9" l="1"/>
  <c r="BE20" i="9"/>
  <c r="BH20" i="9" s="1"/>
  <c r="BF20" i="9"/>
  <c r="BI20" i="9" s="1"/>
  <c r="BB20" i="9"/>
  <c r="H51" i="9"/>
  <c r="D51" i="9"/>
  <c r="T51" i="9"/>
  <c r="P51" i="9"/>
  <c r="AF51" i="9"/>
  <c r="AB51" i="9"/>
  <c r="AR51" i="9"/>
  <c r="AN51" i="9"/>
  <c r="A53" i="9"/>
  <c r="AT52" i="9"/>
  <c r="AH52" i="9"/>
  <c r="H21" i="9"/>
  <c r="D21" i="9"/>
  <c r="E21" i="9" s="1"/>
  <c r="F22" i="9" s="1"/>
  <c r="G22" i="9" s="1"/>
  <c r="T21" i="9"/>
  <c r="P21" i="9"/>
  <c r="Q21" i="9" s="1"/>
  <c r="R22" i="9" s="1"/>
  <c r="S22" i="9" s="1"/>
  <c r="AF21" i="9"/>
  <c r="AB21" i="9"/>
  <c r="AC21" i="9" s="1"/>
  <c r="AD22" i="9" s="1"/>
  <c r="AE22" i="9" s="1"/>
  <c r="AR21" i="9"/>
  <c r="AN21" i="9"/>
  <c r="AO21" i="9" s="1"/>
  <c r="AP22" i="9" s="1"/>
  <c r="AQ22" i="9" s="1"/>
  <c r="A23" i="9"/>
  <c r="AT22" i="9"/>
  <c r="AU22" i="9" s="1"/>
  <c r="AV23" i="9" s="1"/>
  <c r="AW23" i="9" s="1"/>
  <c r="BF21" i="9"/>
  <c r="BI21" i="9" s="1"/>
  <c r="BB21" i="9"/>
  <c r="N51" i="9"/>
  <c r="J51" i="9"/>
  <c r="Z51" i="9"/>
  <c r="V51" i="9"/>
  <c r="N21" i="9"/>
  <c r="J21" i="9"/>
  <c r="K21" i="9" s="1"/>
  <c r="L22" i="9" s="1"/>
  <c r="M22" i="9" s="1"/>
  <c r="Z21" i="9"/>
  <c r="V21" i="9"/>
  <c r="W21" i="9" s="1"/>
  <c r="X22" i="9" s="1"/>
  <c r="Y22" i="9" s="1"/>
  <c r="AL21" i="9"/>
  <c r="AH21" i="9"/>
  <c r="AI21" i="9" s="1"/>
  <c r="AJ22" i="9" s="1"/>
  <c r="AK22" i="9" s="1"/>
  <c r="AY21" i="9"/>
  <c r="C21" i="8"/>
  <c r="V7" i="8"/>
  <c r="D20" i="8"/>
  <c r="E20" i="8"/>
  <c r="O18" i="8"/>
  <c r="M18" i="8"/>
  <c r="K18" i="8"/>
  <c r="I18" i="8"/>
  <c r="N18" i="8"/>
  <c r="L18" i="8"/>
  <c r="J18" i="8"/>
  <c r="W9" i="8"/>
  <c r="U8" i="8"/>
  <c r="F19" i="8"/>
  <c r="H19" i="8"/>
  <c r="BA37" i="7"/>
  <c r="AZ38" i="7"/>
  <c r="BJ19" i="7"/>
  <c r="BM19" i="7" s="1"/>
  <c r="BF19" i="7"/>
  <c r="O36" i="7"/>
  <c r="Z49" i="7"/>
  <c r="V49" i="7"/>
  <c r="AH49" i="7"/>
  <c r="AL49" i="7"/>
  <c r="BO34" i="7"/>
  <c r="H20" i="7"/>
  <c r="D20" i="7"/>
  <c r="E20" i="7" s="1"/>
  <c r="F21" i="7" s="1"/>
  <c r="G21" i="7" s="1"/>
  <c r="AF20" i="7"/>
  <c r="AB20" i="7"/>
  <c r="AC20" i="7" s="1"/>
  <c r="AD21" i="7" s="1"/>
  <c r="AE21" i="7" s="1"/>
  <c r="N20" i="7"/>
  <c r="J20" i="7"/>
  <c r="K20" i="7" s="1"/>
  <c r="L21" i="7" s="1"/>
  <c r="M21" i="7" s="1"/>
  <c r="AL20" i="7"/>
  <c r="AH20" i="7"/>
  <c r="AI20" i="7" s="1"/>
  <c r="AJ21" i="7" s="1"/>
  <c r="AK21" i="7" s="1"/>
  <c r="A22" i="7"/>
  <c r="AS21" i="7"/>
  <c r="AT21" i="7" s="1"/>
  <c r="AU21" i="7" s="1"/>
  <c r="AV22" i="7" s="1"/>
  <c r="AW22" i="7" s="1"/>
  <c r="AG21" i="7"/>
  <c r="U21" i="7"/>
  <c r="AM21" i="7"/>
  <c r="AA21" i="7"/>
  <c r="O21" i="7"/>
  <c r="C21" i="7"/>
  <c r="BO19" i="7"/>
  <c r="BP19" i="7" s="1"/>
  <c r="J35" i="7"/>
  <c r="N35" i="7"/>
  <c r="BI19" i="7"/>
  <c r="BL19" i="7" s="1"/>
  <c r="BD19" i="7"/>
  <c r="AF49" i="7"/>
  <c r="AB49" i="7"/>
  <c r="AR49" i="7"/>
  <c r="AN49" i="7"/>
  <c r="A51" i="7"/>
  <c r="AM50" i="7"/>
  <c r="AS50" i="7"/>
  <c r="AT50" i="7" s="1"/>
  <c r="U50" i="7"/>
  <c r="AG50" i="7"/>
  <c r="T20" i="7"/>
  <c r="P20" i="7"/>
  <c r="Q20" i="7" s="1"/>
  <c r="R21" i="7" s="1"/>
  <c r="S21" i="7" s="1"/>
  <c r="AN20" i="7"/>
  <c r="AO20" i="7" s="1"/>
  <c r="AP21" i="7" s="1"/>
  <c r="AQ21" i="7" s="1"/>
  <c r="BE21" i="7" s="1"/>
  <c r="AR20" i="7"/>
  <c r="Z20" i="7"/>
  <c r="V20" i="7"/>
  <c r="W20" i="7" s="1"/>
  <c r="X21" i="7" s="1"/>
  <c r="Y21" i="7" s="1"/>
  <c r="BE20" i="7"/>
  <c r="BC20" i="7"/>
  <c r="H35" i="7"/>
  <c r="D35" i="7"/>
  <c r="T35" i="7"/>
  <c r="BO35" i="7" s="1"/>
  <c r="P35" i="7"/>
  <c r="AY22" i="9" l="1"/>
  <c r="BA22" i="9"/>
  <c r="BF22" i="9" s="1"/>
  <c r="BI22" i="9" s="1"/>
  <c r="AZ22" i="9"/>
  <c r="BE22" i="9"/>
  <c r="BH22" i="9" s="1"/>
  <c r="N22" i="9"/>
  <c r="J22" i="9"/>
  <c r="K22" i="9" s="1"/>
  <c r="L23" i="9" s="1"/>
  <c r="M23" i="9" s="1"/>
  <c r="Z22" i="9"/>
  <c r="V22" i="9"/>
  <c r="W22" i="9" s="1"/>
  <c r="X23" i="9" s="1"/>
  <c r="Y23" i="9" s="1"/>
  <c r="AL22" i="9"/>
  <c r="AH22" i="9"/>
  <c r="AI22" i="9" s="1"/>
  <c r="AJ23" i="9" s="1"/>
  <c r="AK23" i="9" s="1"/>
  <c r="N52" i="9"/>
  <c r="J52" i="9"/>
  <c r="Z52" i="9"/>
  <c r="V52" i="9"/>
  <c r="BE21" i="9"/>
  <c r="BH21" i="9" s="1"/>
  <c r="AZ21" i="9"/>
  <c r="H22" i="9"/>
  <c r="D22" i="9"/>
  <c r="E22" i="9" s="1"/>
  <c r="F23" i="9" s="1"/>
  <c r="G23" i="9" s="1"/>
  <c r="T22" i="9"/>
  <c r="P22" i="9"/>
  <c r="Q22" i="9" s="1"/>
  <c r="R23" i="9" s="1"/>
  <c r="S23" i="9" s="1"/>
  <c r="AF22" i="9"/>
  <c r="AB22" i="9"/>
  <c r="AC22" i="9" s="1"/>
  <c r="AD23" i="9" s="1"/>
  <c r="AE23" i="9" s="1"/>
  <c r="AR22" i="9"/>
  <c r="BK22" i="9" s="1"/>
  <c r="AN22" i="9"/>
  <c r="AO22" i="9" s="1"/>
  <c r="AP23" i="9" s="1"/>
  <c r="AQ23" i="9" s="1"/>
  <c r="BA23" i="9" s="1"/>
  <c r="A24" i="9"/>
  <c r="AT23" i="9"/>
  <c r="AU23" i="9" s="1"/>
  <c r="AV24" i="9" s="1"/>
  <c r="AW24" i="9" s="1"/>
  <c r="BK21" i="9"/>
  <c r="BL21" i="9" s="1"/>
  <c r="H52" i="9"/>
  <c r="D52" i="9"/>
  <c r="T52" i="9"/>
  <c r="P52" i="9"/>
  <c r="AF52" i="9"/>
  <c r="AB52" i="9"/>
  <c r="AR52" i="9"/>
  <c r="BK52" i="9" s="1"/>
  <c r="AN52" i="9"/>
  <c r="A54" i="9"/>
  <c r="AT53" i="9"/>
  <c r="AH53" i="9"/>
  <c r="BK51" i="9"/>
  <c r="W10" i="8"/>
  <c r="U9" i="8"/>
  <c r="F20" i="8"/>
  <c r="H20" i="8"/>
  <c r="O19" i="8"/>
  <c r="M19" i="8"/>
  <c r="K19" i="8"/>
  <c r="I19" i="8"/>
  <c r="N19" i="8"/>
  <c r="L19" i="8"/>
  <c r="J19" i="8"/>
  <c r="C22" i="8"/>
  <c r="V8" i="8"/>
  <c r="D21" i="8"/>
  <c r="E21" i="8"/>
  <c r="BA38" i="7"/>
  <c r="AZ39" i="7"/>
  <c r="BI20" i="7"/>
  <c r="BL20" i="7" s="1"/>
  <c r="BD20" i="7"/>
  <c r="BC21" i="7"/>
  <c r="AL50" i="7"/>
  <c r="AH50" i="7"/>
  <c r="BJ20" i="7"/>
  <c r="BM20" i="7" s="1"/>
  <c r="BF20" i="7"/>
  <c r="BO20" i="7"/>
  <c r="BP20" i="7" s="1"/>
  <c r="Z50" i="7"/>
  <c r="V50" i="7"/>
  <c r="AF50" i="7"/>
  <c r="AB50" i="7"/>
  <c r="A52" i="7"/>
  <c r="AS51" i="7"/>
  <c r="AT51" i="7" s="1"/>
  <c r="AM51" i="7"/>
  <c r="AG51" i="7"/>
  <c r="U51" i="7"/>
  <c r="H21" i="7"/>
  <c r="D21" i="7"/>
  <c r="E21" i="7" s="1"/>
  <c r="F22" i="7" s="1"/>
  <c r="G22" i="7" s="1"/>
  <c r="AF21" i="7"/>
  <c r="AB21" i="7"/>
  <c r="AC21" i="7" s="1"/>
  <c r="AD22" i="7" s="1"/>
  <c r="AE22" i="7" s="1"/>
  <c r="N21" i="7"/>
  <c r="J21" i="7"/>
  <c r="K21" i="7" s="1"/>
  <c r="L22" i="7" s="1"/>
  <c r="M22" i="7" s="1"/>
  <c r="AL21" i="7"/>
  <c r="AH21" i="7"/>
  <c r="AI21" i="7" s="1"/>
  <c r="AJ22" i="7" s="1"/>
  <c r="AK22" i="7" s="1"/>
  <c r="A23" i="7"/>
  <c r="AM22" i="7"/>
  <c r="AA22" i="7"/>
  <c r="O22" i="7"/>
  <c r="C22" i="7"/>
  <c r="AS22" i="7"/>
  <c r="AT22" i="7" s="1"/>
  <c r="AU22" i="7" s="1"/>
  <c r="AV23" i="7" s="1"/>
  <c r="AW23" i="7" s="1"/>
  <c r="AG22" i="7"/>
  <c r="U22" i="7"/>
  <c r="N36" i="7"/>
  <c r="J36" i="7"/>
  <c r="T36" i="7"/>
  <c r="P36" i="7"/>
  <c r="BF21" i="7"/>
  <c r="BJ21" i="7"/>
  <c r="BM21" i="7" s="1"/>
  <c r="AR50" i="7"/>
  <c r="AN50" i="7"/>
  <c r="T21" i="7"/>
  <c r="P21" i="7"/>
  <c r="Q21" i="7" s="1"/>
  <c r="R22" i="7" s="1"/>
  <c r="S22" i="7" s="1"/>
  <c r="AR21" i="7"/>
  <c r="AN21" i="7"/>
  <c r="AO21" i="7" s="1"/>
  <c r="AP22" i="7" s="1"/>
  <c r="AQ22" i="7" s="1"/>
  <c r="BC22" i="7" s="1"/>
  <c r="Z21" i="7"/>
  <c r="V21" i="7"/>
  <c r="W21" i="7" s="1"/>
  <c r="X22" i="7" s="1"/>
  <c r="Y22" i="7" s="1"/>
  <c r="H36" i="7"/>
  <c r="D36" i="7"/>
  <c r="O37" i="7"/>
  <c r="BB22" i="9" l="1"/>
  <c r="N53" i="9"/>
  <c r="J53" i="9"/>
  <c r="H53" i="9"/>
  <c r="D53" i="9"/>
  <c r="T53" i="9"/>
  <c r="P53" i="9"/>
  <c r="AF53" i="9"/>
  <c r="AB53" i="9"/>
  <c r="AR53" i="9"/>
  <c r="AN53" i="9"/>
  <c r="A55" i="9"/>
  <c r="AT54" i="9"/>
  <c r="AH54" i="9"/>
  <c r="H23" i="9"/>
  <c r="D23" i="9"/>
  <c r="E23" i="9" s="1"/>
  <c r="F24" i="9" s="1"/>
  <c r="G24" i="9" s="1"/>
  <c r="T23" i="9"/>
  <c r="P23" i="9"/>
  <c r="Q23" i="9" s="1"/>
  <c r="R24" i="9" s="1"/>
  <c r="S24" i="9" s="1"/>
  <c r="AF23" i="9"/>
  <c r="AB23" i="9"/>
  <c r="AC23" i="9" s="1"/>
  <c r="AD24" i="9" s="1"/>
  <c r="AE24" i="9" s="1"/>
  <c r="AR23" i="9"/>
  <c r="AN23" i="9"/>
  <c r="AO23" i="9" s="1"/>
  <c r="AP24" i="9" s="1"/>
  <c r="AQ24" i="9" s="1"/>
  <c r="A25" i="9"/>
  <c r="AT24" i="9"/>
  <c r="AU24" i="9" s="1"/>
  <c r="AV25" i="9" s="1"/>
  <c r="AW25" i="9" s="1"/>
  <c r="BL22" i="9"/>
  <c r="Z53" i="9"/>
  <c r="V53" i="9"/>
  <c r="N23" i="9"/>
  <c r="J23" i="9"/>
  <c r="K23" i="9" s="1"/>
  <c r="L24" i="9" s="1"/>
  <c r="M24" i="9" s="1"/>
  <c r="Z23" i="9"/>
  <c r="V23" i="9"/>
  <c r="W23" i="9" s="1"/>
  <c r="X24" i="9" s="1"/>
  <c r="Y24" i="9" s="1"/>
  <c r="AL23" i="9"/>
  <c r="AH23" i="9"/>
  <c r="AI23" i="9" s="1"/>
  <c r="AJ24" i="9" s="1"/>
  <c r="AK24" i="9" s="1"/>
  <c r="BF23" i="9"/>
  <c r="BI23" i="9" s="1"/>
  <c r="BB23" i="9"/>
  <c r="AY23" i="9"/>
  <c r="D22" i="8"/>
  <c r="E22" i="8"/>
  <c r="O20" i="8"/>
  <c r="M20" i="8"/>
  <c r="K20" i="8"/>
  <c r="I20" i="8"/>
  <c r="N20" i="8"/>
  <c r="L20" i="8"/>
  <c r="J20" i="8"/>
  <c r="C23" i="8"/>
  <c r="V9" i="8"/>
  <c r="F21" i="8"/>
  <c r="W11" i="8"/>
  <c r="U10" i="8"/>
  <c r="BA39" i="7"/>
  <c r="AZ40" i="7"/>
  <c r="BI22" i="7"/>
  <c r="BL22" i="7" s="1"/>
  <c r="BD22" i="7"/>
  <c r="H37" i="7"/>
  <c r="D37" i="7"/>
  <c r="N37" i="7"/>
  <c r="J37" i="7"/>
  <c r="BO21" i="7"/>
  <c r="BP21" i="7" s="1"/>
  <c r="BO36" i="7"/>
  <c r="N22" i="7"/>
  <c r="J22" i="7"/>
  <c r="K22" i="7" s="1"/>
  <c r="L23" i="7" s="1"/>
  <c r="M23" i="7" s="1"/>
  <c r="AL22" i="7"/>
  <c r="AH22" i="7"/>
  <c r="AI22" i="7" s="1"/>
  <c r="AJ23" i="7" s="1"/>
  <c r="AK23" i="7" s="1"/>
  <c r="H22" i="7"/>
  <c r="D22" i="7"/>
  <c r="E22" i="7" s="1"/>
  <c r="F23" i="7" s="1"/>
  <c r="G23" i="7" s="1"/>
  <c r="AF22" i="7"/>
  <c r="AB22" i="7"/>
  <c r="AC22" i="7" s="1"/>
  <c r="AD23" i="7" s="1"/>
  <c r="AE23" i="7" s="1"/>
  <c r="A24" i="7"/>
  <c r="AS23" i="7"/>
  <c r="AT23" i="7" s="1"/>
  <c r="AU23" i="7" s="1"/>
  <c r="AV24" i="7" s="1"/>
  <c r="AW24" i="7" s="1"/>
  <c r="AG23" i="7"/>
  <c r="U23" i="7"/>
  <c r="AM23" i="7"/>
  <c r="AA23" i="7"/>
  <c r="O23" i="7"/>
  <c r="C23" i="7"/>
  <c r="Z51" i="7"/>
  <c r="V51" i="7"/>
  <c r="AL51" i="7"/>
  <c r="AH51" i="7"/>
  <c r="BI21" i="7"/>
  <c r="BL21" i="7" s="1"/>
  <c r="BD21" i="7"/>
  <c r="T37" i="7"/>
  <c r="BO37" i="7" s="1"/>
  <c r="P37" i="7"/>
  <c r="BE22" i="7"/>
  <c r="O38" i="7"/>
  <c r="Z22" i="7"/>
  <c r="V22" i="7"/>
  <c r="W22" i="7" s="1"/>
  <c r="X23" i="7" s="1"/>
  <c r="Y23" i="7" s="1"/>
  <c r="T22" i="7"/>
  <c r="P22" i="7"/>
  <c r="Q22" i="7" s="1"/>
  <c r="R23" i="7" s="1"/>
  <c r="S23" i="7" s="1"/>
  <c r="AR22" i="7"/>
  <c r="BO22" i="7" s="1"/>
  <c r="BP22" i="7" s="1"/>
  <c r="AN22" i="7"/>
  <c r="AO22" i="7" s="1"/>
  <c r="AP23" i="7" s="1"/>
  <c r="AQ23" i="7" s="1"/>
  <c r="AF51" i="7"/>
  <c r="AB51" i="7"/>
  <c r="AN51" i="7"/>
  <c r="AR51" i="7"/>
  <c r="AS52" i="7"/>
  <c r="AT52" i="7" s="1"/>
  <c r="AG52" i="7"/>
  <c r="U52" i="7"/>
  <c r="A53" i="7"/>
  <c r="AM52" i="7"/>
  <c r="AY24" i="9" l="1"/>
  <c r="T24" i="9"/>
  <c r="P24" i="9"/>
  <c r="Q24" i="9" s="1"/>
  <c r="R25" i="9" s="1"/>
  <c r="S25" i="9" s="1"/>
  <c r="AR24" i="9"/>
  <c r="AN24" i="9"/>
  <c r="AO24" i="9" s="1"/>
  <c r="AP25" i="9" s="1"/>
  <c r="AQ25" i="9" s="1"/>
  <c r="Z24" i="9"/>
  <c r="V24" i="9"/>
  <c r="W24" i="9" s="1"/>
  <c r="X25" i="9" s="1"/>
  <c r="Y25" i="9" s="1"/>
  <c r="BA24" i="9"/>
  <c r="N54" i="9"/>
  <c r="J54" i="9"/>
  <c r="Z54" i="9"/>
  <c r="V54" i="9"/>
  <c r="BE24" i="9"/>
  <c r="BH24" i="9" s="1"/>
  <c r="AZ24" i="9"/>
  <c r="AZ23" i="9"/>
  <c r="BE23" i="9"/>
  <c r="BH23" i="9" s="1"/>
  <c r="H24" i="9"/>
  <c r="D24" i="9"/>
  <c r="E24" i="9" s="1"/>
  <c r="F25" i="9" s="1"/>
  <c r="G25" i="9" s="1"/>
  <c r="AF24" i="9"/>
  <c r="AB24" i="9"/>
  <c r="AC24" i="9" s="1"/>
  <c r="AD25" i="9" s="1"/>
  <c r="AE25" i="9" s="1"/>
  <c r="N24" i="9"/>
  <c r="J24" i="9"/>
  <c r="K24" i="9" s="1"/>
  <c r="L25" i="9" s="1"/>
  <c r="M25" i="9" s="1"/>
  <c r="AL24" i="9"/>
  <c r="AH24" i="9"/>
  <c r="AI24" i="9" s="1"/>
  <c r="AJ25" i="9" s="1"/>
  <c r="AK25" i="9" s="1"/>
  <c r="A26" i="9"/>
  <c r="AT25" i="9"/>
  <c r="AU25" i="9" s="1"/>
  <c r="AV26" i="9" s="1"/>
  <c r="AW26" i="9" s="1"/>
  <c r="BK23" i="9"/>
  <c r="BL23" i="9" s="1"/>
  <c r="H54" i="9"/>
  <c r="D54" i="9"/>
  <c r="T54" i="9"/>
  <c r="P54" i="9"/>
  <c r="AF54" i="9"/>
  <c r="AB54" i="9"/>
  <c r="AR54" i="9"/>
  <c r="BK54" i="9" s="1"/>
  <c r="AN54" i="9"/>
  <c r="A56" i="9"/>
  <c r="AT55" i="9"/>
  <c r="AH55" i="9"/>
  <c r="BK53" i="9"/>
  <c r="W12" i="8"/>
  <c r="U11" i="8"/>
  <c r="D23" i="8"/>
  <c r="E23" i="8"/>
  <c r="F22" i="8"/>
  <c r="C24" i="8"/>
  <c r="V10" i="8"/>
  <c r="O21" i="8"/>
  <c r="M21" i="8"/>
  <c r="K21" i="8"/>
  <c r="I21" i="8"/>
  <c r="N21" i="8"/>
  <c r="L21" i="8"/>
  <c r="J21" i="8"/>
  <c r="BA40" i="7"/>
  <c r="AZ41" i="7"/>
  <c r="A54" i="7"/>
  <c r="AS53" i="7"/>
  <c r="AT53" i="7" s="1"/>
  <c r="AM53" i="7"/>
  <c r="AG53" i="7"/>
  <c r="U53" i="7"/>
  <c r="Z52" i="7"/>
  <c r="V52" i="7"/>
  <c r="N38" i="7"/>
  <c r="J38" i="7"/>
  <c r="T38" i="7"/>
  <c r="P38" i="7"/>
  <c r="BJ22" i="7"/>
  <c r="BM22" i="7" s="1"/>
  <c r="BF22" i="7"/>
  <c r="T23" i="7"/>
  <c r="P23" i="7"/>
  <c r="Q23" i="7" s="1"/>
  <c r="R24" i="7" s="1"/>
  <c r="S24" i="7" s="1"/>
  <c r="AR23" i="7"/>
  <c r="AN23" i="7"/>
  <c r="AO23" i="7" s="1"/>
  <c r="AP24" i="7" s="1"/>
  <c r="AQ24" i="7" s="1"/>
  <c r="Z23" i="7"/>
  <c r="V23" i="7"/>
  <c r="W23" i="7" s="1"/>
  <c r="X24" i="7" s="1"/>
  <c r="Y24" i="7" s="1"/>
  <c r="AF52" i="7"/>
  <c r="AB52" i="7"/>
  <c r="AR52" i="7"/>
  <c r="AN52" i="7"/>
  <c r="AL52" i="7"/>
  <c r="AH52" i="7"/>
  <c r="BE23" i="7"/>
  <c r="BC23" i="7"/>
  <c r="H38" i="7"/>
  <c r="D38" i="7"/>
  <c r="H23" i="7"/>
  <c r="D23" i="7"/>
  <c r="E23" i="7" s="1"/>
  <c r="F24" i="7" s="1"/>
  <c r="G24" i="7" s="1"/>
  <c r="AF23" i="7"/>
  <c r="AB23" i="7"/>
  <c r="AC23" i="7" s="1"/>
  <c r="AD24" i="7" s="1"/>
  <c r="AE24" i="7" s="1"/>
  <c r="N23" i="7"/>
  <c r="J23" i="7"/>
  <c r="K23" i="7" s="1"/>
  <c r="L24" i="7" s="1"/>
  <c r="M24" i="7" s="1"/>
  <c r="AL23" i="7"/>
  <c r="AH23" i="7"/>
  <c r="AI23" i="7" s="1"/>
  <c r="AJ24" i="7" s="1"/>
  <c r="AK24" i="7" s="1"/>
  <c r="A25" i="7"/>
  <c r="AM24" i="7"/>
  <c r="AA24" i="7"/>
  <c r="O24" i="7"/>
  <c r="C24" i="7"/>
  <c r="AS24" i="7"/>
  <c r="AT24" i="7" s="1"/>
  <c r="AU24" i="7" s="1"/>
  <c r="AV25" i="7" s="1"/>
  <c r="AW25" i="7" s="1"/>
  <c r="AG24" i="7"/>
  <c r="U24" i="7"/>
  <c r="O39" i="7"/>
  <c r="N55" i="9" l="1"/>
  <c r="J55" i="9"/>
  <c r="N25" i="9"/>
  <c r="J25" i="9"/>
  <c r="K25" i="9" s="1"/>
  <c r="L26" i="9" s="1"/>
  <c r="M26" i="9" s="1"/>
  <c r="Z25" i="9"/>
  <c r="V25" i="9"/>
  <c r="W25" i="9" s="1"/>
  <c r="X26" i="9" s="1"/>
  <c r="Y26" i="9" s="1"/>
  <c r="AL25" i="9"/>
  <c r="AH25" i="9"/>
  <c r="AI25" i="9" s="1"/>
  <c r="AJ26" i="9" s="1"/>
  <c r="AK26" i="9" s="1"/>
  <c r="BB24" i="9"/>
  <c r="BF24" i="9"/>
  <c r="BI24" i="9" s="1"/>
  <c r="BA25" i="9"/>
  <c r="Z55" i="9"/>
  <c r="V55" i="9"/>
  <c r="H55" i="9"/>
  <c r="D55" i="9"/>
  <c r="T55" i="9"/>
  <c r="P55" i="9"/>
  <c r="AF55" i="9"/>
  <c r="AB55" i="9"/>
  <c r="AR55" i="9"/>
  <c r="AN55" i="9"/>
  <c r="A57" i="9"/>
  <c r="AT56" i="9"/>
  <c r="AH56" i="9"/>
  <c r="H25" i="9"/>
  <c r="D25" i="9"/>
  <c r="E25" i="9" s="1"/>
  <c r="F26" i="9" s="1"/>
  <c r="G26" i="9" s="1"/>
  <c r="T25" i="9"/>
  <c r="P25" i="9"/>
  <c r="Q25" i="9" s="1"/>
  <c r="R26" i="9" s="1"/>
  <c r="S26" i="9" s="1"/>
  <c r="AF25" i="9"/>
  <c r="AB25" i="9"/>
  <c r="AC25" i="9" s="1"/>
  <c r="AD26" i="9" s="1"/>
  <c r="AE26" i="9" s="1"/>
  <c r="AR25" i="9"/>
  <c r="BK25" i="9" s="1"/>
  <c r="AN25" i="9"/>
  <c r="AO25" i="9" s="1"/>
  <c r="AP26" i="9" s="1"/>
  <c r="AQ26" i="9" s="1"/>
  <c r="A27" i="9"/>
  <c r="AT26" i="9"/>
  <c r="AU26" i="9" s="1"/>
  <c r="AV27" i="9" s="1"/>
  <c r="AW27" i="9" s="1"/>
  <c r="AY25" i="9"/>
  <c r="BK24" i="9"/>
  <c r="BL24" i="9" s="1"/>
  <c r="O22" i="8"/>
  <c r="M22" i="8"/>
  <c r="K22" i="8"/>
  <c r="I22" i="8"/>
  <c r="N22" i="8"/>
  <c r="L22" i="8"/>
  <c r="J22" i="8"/>
  <c r="F23" i="8"/>
  <c r="C25" i="8"/>
  <c r="V11" i="8"/>
  <c r="D24" i="8"/>
  <c r="E24" i="8"/>
  <c r="U12" i="8"/>
  <c r="W13" i="8"/>
  <c r="BC24" i="7"/>
  <c r="BD24" i="7" s="1"/>
  <c r="BA41" i="7"/>
  <c r="BI24" i="7"/>
  <c r="BL24" i="7" s="1"/>
  <c r="AR24" i="7"/>
  <c r="AN24" i="7"/>
  <c r="AO24" i="7" s="1"/>
  <c r="AP25" i="7" s="1"/>
  <c r="AQ25" i="7" s="1"/>
  <c r="J39" i="7"/>
  <c r="N39" i="7"/>
  <c r="N24" i="7"/>
  <c r="J24" i="7"/>
  <c r="K24" i="7" s="1"/>
  <c r="L25" i="7" s="1"/>
  <c r="M25" i="7" s="1"/>
  <c r="AL24" i="7"/>
  <c r="AH24" i="7"/>
  <c r="AI24" i="7" s="1"/>
  <c r="AJ25" i="7" s="1"/>
  <c r="AK25" i="7" s="1"/>
  <c r="H24" i="7"/>
  <c r="D24" i="7"/>
  <c r="E24" i="7" s="1"/>
  <c r="F25" i="7" s="1"/>
  <c r="G25" i="7" s="1"/>
  <c r="AF24" i="7"/>
  <c r="AB24" i="7"/>
  <c r="AC24" i="7" s="1"/>
  <c r="AD25" i="7" s="1"/>
  <c r="AE25" i="7" s="1"/>
  <c r="A26" i="7"/>
  <c r="AS25" i="7"/>
  <c r="AT25" i="7" s="1"/>
  <c r="AU25" i="7" s="1"/>
  <c r="AV26" i="7" s="1"/>
  <c r="AW26" i="7" s="1"/>
  <c r="AG25" i="7"/>
  <c r="U25" i="7"/>
  <c r="AM25" i="7"/>
  <c r="AA25" i="7"/>
  <c r="O25" i="7"/>
  <c r="C25" i="7"/>
  <c r="BI23" i="7"/>
  <c r="BL23" i="7" s="1"/>
  <c r="BD23" i="7"/>
  <c r="BO23" i="7"/>
  <c r="BP23" i="7" s="1"/>
  <c r="V53" i="7"/>
  <c r="Z53" i="7"/>
  <c r="AL53" i="7"/>
  <c r="AH53" i="7"/>
  <c r="H39" i="7"/>
  <c r="D39" i="7"/>
  <c r="T39" i="7"/>
  <c r="BO39" i="7" s="1"/>
  <c r="P39" i="7"/>
  <c r="Z24" i="7"/>
  <c r="V24" i="7"/>
  <c r="W24" i="7" s="1"/>
  <c r="X25" i="7" s="1"/>
  <c r="Y25" i="7" s="1"/>
  <c r="T24" i="7"/>
  <c r="P24" i="7"/>
  <c r="Q24" i="7" s="1"/>
  <c r="R25" i="7" s="1"/>
  <c r="S25" i="7" s="1"/>
  <c r="BF23" i="7"/>
  <c r="BJ23" i="7"/>
  <c r="BM23" i="7" s="1"/>
  <c r="O40" i="7"/>
  <c r="BE24" i="7"/>
  <c r="BO38" i="7"/>
  <c r="AF53" i="7"/>
  <c r="AB53" i="7"/>
  <c r="AR53" i="7"/>
  <c r="AN53" i="7"/>
  <c r="A55" i="7"/>
  <c r="AM54" i="7"/>
  <c r="AG54" i="7"/>
  <c r="AS54" i="7"/>
  <c r="AT54" i="7" s="1"/>
  <c r="U54" i="7"/>
  <c r="BA26" i="9" l="1"/>
  <c r="BB26" i="9" s="1"/>
  <c r="Z26" i="9"/>
  <c r="V26" i="9"/>
  <c r="W26" i="9" s="1"/>
  <c r="X27" i="9" s="1"/>
  <c r="Y27" i="9" s="1"/>
  <c r="H26" i="9"/>
  <c r="D26" i="9"/>
  <c r="E26" i="9" s="1"/>
  <c r="F27" i="9" s="1"/>
  <c r="G27" i="9" s="1"/>
  <c r="T26" i="9"/>
  <c r="P26" i="9"/>
  <c r="Q26" i="9" s="1"/>
  <c r="R27" i="9" s="1"/>
  <c r="S27" i="9" s="1"/>
  <c r="AF26" i="9"/>
  <c r="AB26" i="9"/>
  <c r="AC26" i="9" s="1"/>
  <c r="AD27" i="9" s="1"/>
  <c r="AE27" i="9" s="1"/>
  <c r="AR26" i="9"/>
  <c r="AN26" i="9"/>
  <c r="AO26" i="9" s="1"/>
  <c r="AP27" i="9" s="1"/>
  <c r="AQ27" i="9" s="1"/>
  <c r="A28" i="9"/>
  <c r="AT27" i="9"/>
  <c r="AU27" i="9" s="1"/>
  <c r="AV28" i="9" s="1"/>
  <c r="AW28" i="9" s="1"/>
  <c r="BL25" i="9"/>
  <c r="H56" i="9"/>
  <c r="D56" i="9"/>
  <c r="T56" i="9"/>
  <c r="P56" i="9"/>
  <c r="AF56" i="9"/>
  <c r="AB56" i="9"/>
  <c r="AR56" i="9"/>
  <c r="AN56" i="9"/>
  <c r="A58" i="9"/>
  <c r="AT57" i="9"/>
  <c r="AH57" i="9"/>
  <c r="BK55" i="9"/>
  <c r="AY26" i="9"/>
  <c r="AZ25" i="9"/>
  <c r="BE25" i="9"/>
  <c r="BH25" i="9" s="1"/>
  <c r="N26" i="9"/>
  <c r="J26" i="9"/>
  <c r="K26" i="9" s="1"/>
  <c r="L27" i="9" s="1"/>
  <c r="M27" i="9" s="1"/>
  <c r="AL26" i="9"/>
  <c r="AH26" i="9"/>
  <c r="AI26" i="9" s="1"/>
  <c r="AJ27" i="9" s="1"/>
  <c r="AK27" i="9" s="1"/>
  <c r="BF26" i="9"/>
  <c r="BI26" i="9" s="1"/>
  <c r="N56" i="9"/>
  <c r="J56" i="9"/>
  <c r="Z56" i="9"/>
  <c r="V56" i="9"/>
  <c r="BF25" i="9"/>
  <c r="BI25" i="9" s="1"/>
  <c r="BB25" i="9"/>
  <c r="C26" i="8"/>
  <c r="V12" i="8"/>
  <c r="E25" i="8"/>
  <c r="D25" i="8"/>
  <c r="W14" i="8"/>
  <c r="U13" i="8"/>
  <c r="F24" i="8"/>
  <c r="O23" i="8"/>
  <c r="M23" i="8"/>
  <c r="K23" i="8"/>
  <c r="I23" i="8"/>
  <c r="N23" i="8"/>
  <c r="L23" i="8"/>
  <c r="J23" i="8"/>
  <c r="BA42" i="7"/>
  <c r="AR54" i="7"/>
  <c r="AN54" i="7"/>
  <c r="Z54" i="7"/>
  <c r="V54" i="7"/>
  <c r="AF54" i="7"/>
  <c r="AB54" i="7"/>
  <c r="A56" i="7"/>
  <c r="AS55" i="7"/>
  <c r="AT55" i="7" s="1"/>
  <c r="AM55" i="7"/>
  <c r="AG55" i="7"/>
  <c r="U55" i="7"/>
  <c r="N40" i="7"/>
  <c r="J40" i="7"/>
  <c r="T40" i="7"/>
  <c r="P40" i="7"/>
  <c r="H25" i="7"/>
  <c r="D25" i="7"/>
  <c r="E25" i="7" s="1"/>
  <c r="F26" i="7" s="1"/>
  <c r="G26" i="7" s="1"/>
  <c r="AF25" i="7"/>
  <c r="AB25" i="7"/>
  <c r="AC25" i="7" s="1"/>
  <c r="AD26" i="7" s="1"/>
  <c r="AE26" i="7" s="1"/>
  <c r="N25" i="7"/>
  <c r="J25" i="7"/>
  <c r="K25" i="7" s="1"/>
  <c r="L26" i="7" s="1"/>
  <c r="M26" i="7" s="1"/>
  <c r="AL25" i="7"/>
  <c r="AH25" i="7"/>
  <c r="AI25" i="7" s="1"/>
  <c r="AJ26" i="7" s="1"/>
  <c r="AK26" i="7" s="1"/>
  <c r="A27" i="7"/>
  <c r="AM26" i="7"/>
  <c r="AA26" i="7"/>
  <c r="O26" i="7"/>
  <c r="C26" i="7"/>
  <c r="AS26" i="7"/>
  <c r="AT26" i="7" s="1"/>
  <c r="AU26" i="7" s="1"/>
  <c r="AV27" i="7" s="1"/>
  <c r="AW27" i="7" s="1"/>
  <c r="AG26" i="7"/>
  <c r="U26" i="7"/>
  <c r="BO24" i="7"/>
  <c r="BP24" i="7" s="1"/>
  <c r="AL54" i="7"/>
  <c r="AH54" i="7"/>
  <c r="BJ24" i="7"/>
  <c r="BM24" i="7" s="1"/>
  <c r="BF24" i="7"/>
  <c r="H40" i="7"/>
  <c r="D40" i="7"/>
  <c r="O41" i="7"/>
  <c r="T25" i="7"/>
  <c r="P25" i="7"/>
  <c r="Q25" i="7" s="1"/>
  <c r="R26" i="7" s="1"/>
  <c r="S26" i="7" s="1"/>
  <c r="AR25" i="7"/>
  <c r="AN25" i="7"/>
  <c r="AO25" i="7" s="1"/>
  <c r="AP26" i="7" s="1"/>
  <c r="AQ26" i="7" s="1"/>
  <c r="BC26" i="7" s="1"/>
  <c r="Z25" i="7"/>
  <c r="V25" i="7"/>
  <c r="W25" i="7" s="1"/>
  <c r="X26" i="7" s="1"/>
  <c r="Y26" i="7" s="1"/>
  <c r="BE25" i="7"/>
  <c r="BC25" i="7"/>
  <c r="H57" i="9" l="1"/>
  <c r="D57" i="9"/>
  <c r="T57" i="9"/>
  <c r="P57" i="9"/>
  <c r="AF57" i="9"/>
  <c r="AB57" i="9"/>
  <c r="AR57" i="9"/>
  <c r="AN57" i="9"/>
  <c r="A59" i="9"/>
  <c r="AT58" i="9"/>
  <c r="AH58" i="9"/>
  <c r="BK56" i="9"/>
  <c r="H27" i="9"/>
  <c r="D27" i="9"/>
  <c r="E27" i="9" s="1"/>
  <c r="F28" i="9" s="1"/>
  <c r="G28" i="9" s="1"/>
  <c r="T27" i="9"/>
  <c r="P27" i="9"/>
  <c r="Q27" i="9" s="1"/>
  <c r="R28" i="9" s="1"/>
  <c r="S28" i="9" s="1"/>
  <c r="AF27" i="9"/>
  <c r="AB27" i="9"/>
  <c r="AC27" i="9" s="1"/>
  <c r="AD28" i="9" s="1"/>
  <c r="AE28" i="9" s="1"/>
  <c r="AR27" i="9"/>
  <c r="AN27" i="9"/>
  <c r="AO27" i="9" s="1"/>
  <c r="AP28" i="9" s="1"/>
  <c r="AQ28" i="9" s="1"/>
  <c r="A29" i="9"/>
  <c r="AT28" i="9"/>
  <c r="AU28" i="9" s="1"/>
  <c r="AV29" i="9" s="1"/>
  <c r="AW29" i="9" s="1"/>
  <c r="BK26" i="9"/>
  <c r="BL26" i="9" s="1"/>
  <c r="BE26" i="9"/>
  <c r="BH26" i="9" s="1"/>
  <c r="AZ26" i="9"/>
  <c r="N57" i="9"/>
  <c r="J57" i="9"/>
  <c r="Z57" i="9"/>
  <c r="V57" i="9"/>
  <c r="N27" i="9"/>
  <c r="J27" i="9"/>
  <c r="K27" i="9" s="1"/>
  <c r="L28" i="9" s="1"/>
  <c r="M28" i="9" s="1"/>
  <c r="Z27" i="9"/>
  <c r="V27" i="9"/>
  <c r="W27" i="9" s="1"/>
  <c r="X28" i="9" s="1"/>
  <c r="Y28" i="9" s="1"/>
  <c r="AL27" i="9"/>
  <c r="AH27" i="9"/>
  <c r="AI27" i="9" s="1"/>
  <c r="AJ28" i="9" s="1"/>
  <c r="AK28" i="9" s="1"/>
  <c r="BA27" i="9"/>
  <c r="AY27" i="9"/>
  <c r="O24" i="8"/>
  <c r="M24" i="8"/>
  <c r="K24" i="8"/>
  <c r="I24" i="8"/>
  <c r="N24" i="8"/>
  <c r="L24" i="8"/>
  <c r="J24" i="8"/>
  <c r="C27" i="8"/>
  <c r="V13" i="8"/>
  <c r="U14" i="8"/>
  <c r="W15" i="8"/>
  <c r="F25" i="8"/>
  <c r="E26" i="8"/>
  <c r="D26" i="8"/>
  <c r="BA43" i="7"/>
  <c r="BI26" i="7"/>
  <c r="BL26" i="7" s="1"/>
  <c r="BD26" i="7"/>
  <c r="BI25" i="7"/>
  <c r="BL25" i="7" s="1"/>
  <c r="BD25" i="7"/>
  <c r="BO25" i="7"/>
  <c r="BP25" i="7" s="1"/>
  <c r="N41" i="7"/>
  <c r="J41" i="7"/>
  <c r="N26" i="7"/>
  <c r="J26" i="7"/>
  <c r="K26" i="7" s="1"/>
  <c r="L27" i="7" s="1"/>
  <c r="M27" i="7" s="1"/>
  <c r="AL26" i="7"/>
  <c r="AH26" i="7"/>
  <c r="AI26" i="7" s="1"/>
  <c r="AJ27" i="7" s="1"/>
  <c r="AK27" i="7" s="1"/>
  <c r="H26" i="7"/>
  <c r="D26" i="7"/>
  <c r="E26" i="7" s="1"/>
  <c r="F27" i="7" s="1"/>
  <c r="G27" i="7" s="1"/>
  <c r="AF26" i="7"/>
  <c r="AB26" i="7"/>
  <c r="AC26" i="7" s="1"/>
  <c r="AD27" i="7" s="1"/>
  <c r="AE27" i="7" s="1"/>
  <c r="A28" i="7"/>
  <c r="AS27" i="7"/>
  <c r="AT27" i="7" s="1"/>
  <c r="AU27" i="7" s="1"/>
  <c r="AV28" i="7" s="1"/>
  <c r="AW28" i="7" s="1"/>
  <c r="AG27" i="7"/>
  <c r="U27" i="7"/>
  <c r="AM27" i="7"/>
  <c r="AA27" i="7"/>
  <c r="O27" i="7"/>
  <c r="C27" i="7"/>
  <c r="BO40" i="7"/>
  <c r="Z55" i="7"/>
  <c r="V55" i="7"/>
  <c r="AL55" i="7"/>
  <c r="AH55" i="7"/>
  <c r="BF25" i="7"/>
  <c r="BJ25" i="7"/>
  <c r="BM25" i="7" s="1"/>
  <c r="BE26" i="7"/>
  <c r="H41" i="7"/>
  <c r="D41" i="7"/>
  <c r="T41" i="7"/>
  <c r="BO41" i="7" s="1"/>
  <c r="P41" i="7"/>
  <c r="Z26" i="7"/>
  <c r="V26" i="7"/>
  <c r="W26" i="7" s="1"/>
  <c r="X27" i="7" s="1"/>
  <c r="Y27" i="7" s="1"/>
  <c r="T26" i="7"/>
  <c r="P26" i="7"/>
  <c r="Q26" i="7" s="1"/>
  <c r="R27" i="7" s="1"/>
  <c r="S27" i="7" s="1"/>
  <c r="AR26" i="7"/>
  <c r="BO26" i="7" s="1"/>
  <c r="BP26" i="7" s="1"/>
  <c r="AN26" i="7"/>
  <c r="AO26" i="7" s="1"/>
  <c r="AP27" i="7" s="1"/>
  <c r="AQ27" i="7" s="1"/>
  <c r="O42" i="7"/>
  <c r="AB55" i="7"/>
  <c r="AF55" i="7"/>
  <c r="AR55" i="7"/>
  <c r="AN55" i="7"/>
  <c r="A57" i="7"/>
  <c r="AM56" i="7"/>
  <c r="AS56" i="7"/>
  <c r="AT56" i="7" s="1"/>
  <c r="U56" i="7"/>
  <c r="AG56" i="7"/>
  <c r="AY28" i="9" l="1"/>
  <c r="AZ27" i="9"/>
  <c r="BE27" i="9"/>
  <c r="BH27" i="9" s="1"/>
  <c r="N28" i="9"/>
  <c r="J28" i="9"/>
  <c r="K28" i="9" s="1"/>
  <c r="L29" i="9" s="1"/>
  <c r="M29" i="9" s="1"/>
  <c r="Z28" i="9"/>
  <c r="V28" i="9"/>
  <c r="W28" i="9" s="1"/>
  <c r="X29" i="9" s="1"/>
  <c r="Y29" i="9" s="1"/>
  <c r="AL28" i="9"/>
  <c r="AH28" i="9"/>
  <c r="AI28" i="9" s="1"/>
  <c r="AJ29" i="9" s="1"/>
  <c r="AK29" i="9" s="1"/>
  <c r="BA28" i="9"/>
  <c r="N58" i="9"/>
  <c r="J58" i="9"/>
  <c r="Z58" i="9"/>
  <c r="V58" i="9"/>
  <c r="BE28" i="9"/>
  <c r="BH28" i="9" s="1"/>
  <c r="AZ28" i="9"/>
  <c r="BF27" i="9"/>
  <c r="BI27" i="9" s="1"/>
  <c r="BB27" i="9"/>
  <c r="H28" i="9"/>
  <c r="D28" i="9"/>
  <c r="E28" i="9" s="1"/>
  <c r="F29" i="9" s="1"/>
  <c r="G29" i="9" s="1"/>
  <c r="T28" i="9"/>
  <c r="P28" i="9"/>
  <c r="Q28" i="9" s="1"/>
  <c r="R29" i="9" s="1"/>
  <c r="S29" i="9" s="1"/>
  <c r="AF28" i="9"/>
  <c r="AB28" i="9"/>
  <c r="AC28" i="9" s="1"/>
  <c r="AD29" i="9" s="1"/>
  <c r="AE29" i="9" s="1"/>
  <c r="AR28" i="9"/>
  <c r="BK28" i="9" s="1"/>
  <c r="AN28" i="9"/>
  <c r="AO28" i="9" s="1"/>
  <c r="AP29" i="9" s="1"/>
  <c r="AQ29" i="9" s="1"/>
  <c r="BA29" i="9" s="1"/>
  <c r="AT29" i="9"/>
  <c r="AU29" i="9" s="1"/>
  <c r="BK27" i="9"/>
  <c r="BL27" i="9" s="1"/>
  <c r="H58" i="9"/>
  <c r="D58" i="9"/>
  <c r="T58" i="9"/>
  <c r="P58" i="9"/>
  <c r="AF58" i="9"/>
  <c r="AB58" i="9"/>
  <c r="AR58" i="9"/>
  <c r="BK58" i="9" s="1"/>
  <c r="AN58" i="9"/>
  <c r="A60" i="9"/>
  <c r="AT59" i="9"/>
  <c r="AH59" i="9"/>
  <c r="BK57" i="9"/>
  <c r="F26" i="8"/>
  <c r="N25" i="8"/>
  <c r="L25" i="8"/>
  <c r="J25" i="8"/>
  <c r="O25" i="8"/>
  <c r="M25" i="8"/>
  <c r="K25" i="8"/>
  <c r="I25" i="8"/>
  <c r="C28" i="8"/>
  <c r="V14" i="8"/>
  <c r="E27" i="8"/>
  <c r="D27" i="8"/>
  <c r="W16" i="8"/>
  <c r="U15" i="8"/>
  <c r="BA44" i="7"/>
  <c r="BA45" i="7"/>
  <c r="Z56" i="7"/>
  <c r="V56" i="7"/>
  <c r="AL56" i="7"/>
  <c r="AH56" i="7"/>
  <c r="AR56" i="7"/>
  <c r="AN56" i="7"/>
  <c r="N42" i="7"/>
  <c r="J42" i="7"/>
  <c r="T42" i="7"/>
  <c r="P42" i="7"/>
  <c r="T27" i="7"/>
  <c r="P27" i="7"/>
  <c r="Q27" i="7" s="1"/>
  <c r="R28" i="7" s="1"/>
  <c r="S28" i="7" s="1"/>
  <c r="AR27" i="7"/>
  <c r="AN27" i="7"/>
  <c r="AO27" i="7" s="1"/>
  <c r="AP28" i="7" s="1"/>
  <c r="AQ28" i="7" s="1"/>
  <c r="Z27" i="7"/>
  <c r="V27" i="7"/>
  <c r="W27" i="7" s="1"/>
  <c r="X28" i="7" s="1"/>
  <c r="Y28" i="7" s="1"/>
  <c r="AF56" i="7"/>
  <c r="AB56" i="7"/>
  <c r="A58" i="7"/>
  <c r="AS57" i="7"/>
  <c r="AT57" i="7" s="1"/>
  <c r="AM57" i="7"/>
  <c r="AG57" i="7"/>
  <c r="U57" i="7"/>
  <c r="H42" i="7"/>
  <c r="D42" i="7"/>
  <c r="BE27" i="7"/>
  <c r="BC27" i="7"/>
  <c r="BJ26" i="7"/>
  <c r="BM26" i="7" s="1"/>
  <c r="BF26" i="7"/>
  <c r="O43" i="7"/>
  <c r="H27" i="7"/>
  <c r="D27" i="7"/>
  <c r="E27" i="7" s="1"/>
  <c r="F28" i="7" s="1"/>
  <c r="G28" i="7" s="1"/>
  <c r="AF27" i="7"/>
  <c r="AB27" i="7"/>
  <c r="AC27" i="7" s="1"/>
  <c r="AD28" i="7" s="1"/>
  <c r="AE28" i="7" s="1"/>
  <c r="N27" i="7"/>
  <c r="J27" i="7"/>
  <c r="K27" i="7" s="1"/>
  <c r="L28" i="7" s="1"/>
  <c r="M28" i="7" s="1"/>
  <c r="AL27" i="7"/>
  <c r="AH27" i="7"/>
  <c r="AI27" i="7" s="1"/>
  <c r="AJ28" i="7" s="1"/>
  <c r="AK28" i="7" s="1"/>
  <c r="A29" i="7"/>
  <c r="AS28" i="7"/>
  <c r="AT28" i="7" s="1"/>
  <c r="AU28" i="7" s="1"/>
  <c r="AV29" i="7" s="1"/>
  <c r="AW29" i="7" s="1"/>
  <c r="AM28" i="7"/>
  <c r="AA28" i="7"/>
  <c r="O28" i="7"/>
  <c r="C28" i="7"/>
  <c r="AG28" i="7"/>
  <c r="U28" i="7"/>
  <c r="N59" i="9" l="1"/>
  <c r="J59" i="9"/>
  <c r="Z59" i="9"/>
  <c r="V59" i="9"/>
  <c r="N29" i="9"/>
  <c r="J29" i="9"/>
  <c r="K29" i="9" s="1"/>
  <c r="Z29" i="9"/>
  <c r="V29" i="9"/>
  <c r="W29" i="9" s="1"/>
  <c r="AL29" i="9"/>
  <c r="AH29" i="9"/>
  <c r="AI29" i="9" s="1"/>
  <c r="AV30" i="9"/>
  <c r="AW30" i="9" s="1"/>
  <c r="AU30" i="9"/>
  <c r="BL28" i="9"/>
  <c r="BF28" i="9"/>
  <c r="BI28" i="9" s="1"/>
  <c r="BB28" i="9"/>
  <c r="H59" i="9"/>
  <c r="D59" i="9"/>
  <c r="T59" i="9"/>
  <c r="P59" i="9"/>
  <c r="AF59" i="9"/>
  <c r="AB59" i="9"/>
  <c r="AR59" i="9"/>
  <c r="BK59" i="9" s="1"/>
  <c r="AN59" i="9"/>
  <c r="A61" i="9"/>
  <c r="AT60" i="9"/>
  <c r="AH60" i="9"/>
  <c r="H29" i="9"/>
  <c r="D29" i="9"/>
  <c r="E29" i="9" s="1"/>
  <c r="T29" i="9"/>
  <c r="P29" i="9"/>
  <c r="Q29" i="9" s="1"/>
  <c r="AF29" i="9"/>
  <c r="AB29" i="9"/>
  <c r="AC29" i="9" s="1"/>
  <c r="AR29" i="9"/>
  <c r="BK29" i="9" s="1"/>
  <c r="BL29" i="9" s="1"/>
  <c r="BL30" i="9" s="1"/>
  <c r="BL31" i="9" s="1"/>
  <c r="BL32" i="9" s="1"/>
  <c r="BL33" i="9" s="1"/>
  <c r="BL34" i="9" s="1"/>
  <c r="BL35" i="9" s="1"/>
  <c r="BL36" i="9" s="1"/>
  <c r="BL37" i="9" s="1"/>
  <c r="BL38" i="9" s="1"/>
  <c r="BL39" i="9" s="1"/>
  <c r="BL40" i="9" s="1"/>
  <c r="BL41" i="9" s="1"/>
  <c r="BL42" i="9" s="1"/>
  <c r="BL43" i="9" s="1"/>
  <c r="BL44" i="9" s="1"/>
  <c r="BL45" i="9" s="1"/>
  <c r="BL46" i="9" s="1"/>
  <c r="BL47" i="9" s="1"/>
  <c r="BL48" i="9" s="1"/>
  <c r="BL49" i="9" s="1"/>
  <c r="BL50" i="9" s="1"/>
  <c r="BL51" i="9" s="1"/>
  <c r="BL52" i="9" s="1"/>
  <c r="BL53" i="9" s="1"/>
  <c r="BL54" i="9" s="1"/>
  <c r="BL55" i="9" s="1"/>
  <c r="BL56" i="9" s="1"/>
  <c r="BL57" i="9" s="1"/>
  <c r="BL58" i="9" s="1"/>
  <c r="AN29" i="9"/>
  <c r="AO29" i="9" s="1"/>
  <c r="BF29" i="9"/>
  <c r="BI29" i="9" s="1"/>
  <c r="BB29" i="9"/>
  <c r="AY29" i="9"/>
  <c r="W17" i="8"/>
  <c r="U16" i="8"/>
  <c r="F27" i="8"/>
  <c r="E28" i="8"/>
  <c r="D28" i="8"/>
  <c r="C29" i="8"/>
  <c r="V15" i="8"/>
  <c r="N26" i="8"/>
  <c r="L26" i="8"/>
  <c r="J26" i="8"/>
  <c r="O26" i="8"/>
  <c r="M26" i="8"/>
  <c r="K26" i="8"/>
  <c r="I26" i="8"/>
  <c r="AF57" i="7"/>
  <c r="AB57" i="7"/>
  <c r="AN57" i="7"/>
  <c r="AR57" i="7"/>
  <c r="AS58" i="7"/>
  <c r="AT58" i="7" s="1"/>
  <c r="AG58" i="7"/>
  <c r="U58" i="7"/>
  <c r="A59" i="7"/>
  <c r="AM58" i="7"/>
  <c r="BE28" i="7"/>
  <c r="O44" i="7"/>
  <c r="N28" i="7"/>
  <c r="J28" i="7"/>
  <c r="K28" i="7" s="1"/>
  <c r="L29" i="7" s="1"/>
  <c r="M29" i="7" s="1"/>
  <c r="AL28" i="7"/>
  <c r="AH28" i="7"/>
  <c r="AI28" i="7" s="1"/>
  <c r="AJ29" i="7" s="1"/>
  <c r="AK29" i="7" s="1"/>
  <c r="T28" i="7"/>
  <c r="P28" i="7"/>
  <c r="Q28" i="7" s="1"/>
  <c r="R29" i="7" s="1"/>
  <c r="S29" i="7" s="1"/>
  <c r="AR28" i="7"/>
  <c r="AN28" i="7"/>
  <c r="AO28" i="7" s="1"/>
  <c r="AP29" i="7" s="1"/>
  <c r="AQ29" i="7" s="1"/>
  <c r="AS29" i="7"/>
  <c r="AT29" i="7" s="1"/>
  <c r="AU29" i="7" s="1"/>
  <c r="AG29" i="7"/>
  <c r="U29" i="7"/>
  <c r="AA29" i="7"/>
  <c r="C29" i="7"/>
  <c r="AM29" i="7"/>
  <c r="O29" i="7"/>
  <c r="N43" i="7"/>
  <c r="J43" i="7"/>
  <c r="BI27" i="7"/>
  <c r="BL27" i="7" s="1"/>
  <c r="BD27" i="7"/>
  <c r="Z28" i="7"/>
  <c r="V28" i="7"/>
  <c r="W28" i="7" s="1"/>
  <c r="X29" i="7" s="1"/>
  <c r="Y29" i="7" s="1"/>
  <c r="H28" i="7"/>
  <c r="D28" i="7"/>
  <c r="E28" i="7" s="1"/>
  <c r="F29" i="7" s="1"/>
  <c r="G29" i="7" s="1"/>
  <c r="AF28" i="7"/>
  <c r="AB28" i="7"/>
  <c r="AC28" i="7" s="1"/>
  <c r="AD29" i="7" s="1"/>
  <c r="AE29" i="7" s="1"/>
  <c r="BC29" i="7" s="1"/>
  <c r="H43" i="7"/>
  <c r="D43" i="7"/>
  <c r="T43" i="7"/>
  <c r="BO43" i="7" s="1"/>
  <c r="P43" i="7"/>
  <c r="BF27" i="7"/>
  <c r="BJ27" i="7"/>
  <c r="BM27" i="7" s="1"/>
  <c r="Z57" i="7"/>
  <c r="V57" i="7"/>
  <c r="AL57" i="7"/>
  <c r="AH57" i="7"/>
  <c r="BC28" i="7"/>
  <c r="BO27" i="7"/>
  <c r="BP27" i="7" s="1"/>
  <c r="BO42" i="7"/>
  <c r="AZ29" i="9" l="1"/>
  <c r="BE29" i="9"/>
  <c r="BH29" i="9" s="1"/>
  <c r="AP30" i="9"/>
  <c r="AQ30" i="9" s="1"/>
  <c r="AO30" i="9"/>
  <c r="AD30" i="9"/>
  <c r="AE30" i="9" s="1"/>
  <c r="AC30" i="9"/>
  <c r="R30" i="9"/>
  <c r="S30" i="9" s="1"/>
  <c r="Q30" i="9"/>
  <c r="F30" i="9"/>
  <c r="G30" i="9" s="1"/>
  <c r="E30" i="9"/>
  <c r="N60" i="9"/>
  <c r="J60" i="9"/>
  <c r="Z60" i="9"/>
  <c r="V60" i="9"/>
  <c r="H60" i="9"/>
  <c r="D60" i="9"/>
  <c r="T60" i="9"/>
  <c r="P60" i="9"/>
  <c r="AF60" i="9"/>
  <c r="AB60" i="9"/>
  <c r="AR60" i="9"/>
  <c r="BK60" i="9" s="1"/>
  <c r="AN60" i="9"/>
  <c r="A62" i="9"/>
  <c r="AT61" i="9"/>
  <c r="AH61" i="9"/>
  <c r="BL59" i="9"/>
  <c r="AV31" i="9"/>
  <c r="AW31" i="9" s="1"/>
  <c r="AU31" i="9"/>
  <c r="AJ30" i="9"/>
  <c r="AK30" i="9" s="1"/>
  <c r="AI30" i="9"/>
  <c r="X30" i="9"/>
  <c r="Y30" i="9" s="1"/>
  <c r="W30" i="9"/>
  <c r="L30" i="9"/>
  <c r="M30" i="9" s="1"/>
  <c r="K30" i="9"/>
  <c r="C30" i="8"/>
  <c r="V16" i="8"/>
  <c r="E29" i="8"/>
  <c r="D29" i="8"/>
  <c r="F28" i="8"/>
  <c r="N27" i="8"/>
  <c r="L27" i="8"/>
  <c r="J27" i="8"/>
  <c r="O27" i="8"/>
  <c r="M27" i="8"/>
  <c r="K27" i="8"/>
  <c r="I27" i="8"/>
  <c r="W18" i="8"/>
  <c r="U17" i="8"/>
  <c r="BI29" i="7"/>
  <c r="BL29" i="7" s="1"/>
  <c r="BD29" i="7"/>
  <c r="BI28" i="7"/>
  <c r="BL28" i="7" s="1"/>
  <c r="BD28" i="7"/>
  <c r="O45" i="7"/>
  <c r="T29" i="7"/>
  <c r="P29" i="7"/>
  <c r="Q29" i="7" s="1"/>
  <c r="H29" i="7"/>
  <c r="D29" i="7"/>
  <c r="E29" i="7" s="1"/>
  <c r="N29" i="7"/>
  <c r="J29" i="7"/>
  <c r="K29" i="7" s="1"/>
  <c r="AL29" i="7"/>
  <c r="AH29" i="7"/>
  <c r="AI29" i="7" s="1"/>
  <c r="BE29" i="7"/>
  <c r="T44" i="7"/>
  <c r="P44" i="7"/>
  <c r="BJ28" i="7"/>
  <c r="BM28" i="7" s="1"/>
  <c r="BF28" i="7"/>
  <c r="AL58" i="7"/>
  <c r="AH58" i="7"/>
  <c r="BA46" i="7"/>
  <c r="AR29" i="7"/>
  <c r="AN29" i="7"/>
  <c r="AO29" i="7" s="1"/>
  <c r="AF29" i="7"/>
  <c r="AB29" i="7"/>
  <c r="AC29" i="7" s="1"/>
  <c r="Z29" i="7"/>
  <c r="V29" i="7"/>
  <c r="W29" i="7" s="1"/>
  <c r="AV30" i="7"/>
  <c r="AW30" i="7" s="1"/>
  <c r="AU30" i="7"/>
  <c r="BO28" i="7"/>
  <c r="BP28" i="7" s="1"/>
  <c r="H44" i="7"/>
  <c r="D44" i="7"/>
  <c r="N44" i="7"/>
  <c r="J44" i="7"/>
  <c r="AR58" i="7"/>
  <c r="AN58" i="7"/>
  <c r="A60" i="7"/>
  <c r="AS59" i="7"/>
  <c r="AT59" i="7" s="1"/>
  <c r="AM59" i="7"/>
  <c r="AG59" i="7"/>
  <c r="U59" i="7"/>
  <c r="AF58" i="7"/>
  <c r="AB58" i="7"/>
  <c r="Z58" i="7"/>
  <c r="V58" i="7"/>
  <c r="AY30" i="9" l="1"/>
  <c r="BE30" i="9" s="1"/>
  <c r="BH30" i="9" s="1"/>
  <c r="H61" i="9"/>
  <c r="D61" i="9"/>
  <c r="T61" i="9"/>
  <c r="P61" i="9"/>
  <c r="AF61" i="9"/>
  <c r="AB61" i="9"/>
  <c r="AR61" i="9"/>
  <c r="AN61" i="9"/>
  <c r="A63" i="9"/>
  <c r="AT62" i="9"/>
  <c r="AH62" i="9"/>
  <c r="BL60" i="9"/>
  <c r="F31" i="9"/>
  <c r="G31" i="9" s="1"/>
  <c r="E31" i="9"/>
  <c r="R31" i="9"/>
  <c r="S31" i="9" s="1"/>
  <c r="Q31" i="9"/>
  <c r="AD31" i="9"/>
  <c r="AE31" i="9" s="1"/>
  <c r="AC31" i="9"/>
  <c r="AP31" i="9"/>
  <c r="AQ31" i="9" s="1"/>
  <c r="AO31" i="9"/>
  <c r="L31" i="9"/>
  <c r="M31" i="9" s="1"/>
  <c r="K31" i="9"/>
  <c r="X31" i="9"/>
  <c r="Y31" i="9" s="1"/>
  <c r="W31" i="9"/>
  <c r="AJ31" i="9"/>
  <c r="AK31" i="9" s="1"/>
  <c r="AI31" i="9"/>
  <c r="AV32" i="9"/>
  <c r="AW32" i="9" s="1"/>
  <c r="AU32" i="9"/>
  <c r="N61" i="9"/>
  <c r="J61" i="9"/>
  <c r="Z61" i="9"/>
  <c r="V61" i="9"/>
  <c r="BA30" i="9"/>
  <c r="W19" i="8"/>
  <c r="U18" i="8"/>
  <c r="C31" i="8"/>
  <c r="V17" i="8"/>
  <c r="N28" i="8"/>
  <c r="L28" i="8"/>
  <c r="J28" i="8"/>
  <c r="O28" i="8"/>
  <c r="M28" i="8"/>
  <c r="K28" i="8"/>
  <c r="I28" i="8"/>
  <c r="F29" i="8"/>
  <c r="E30" i="8"/>
  <c r="D30" i="8"/>
  <c r="V59" i="7"/>
  <c r="Z59" i="7"/>
  <c r="AL59" i="7"/>
  <c r="AH59" i="7"/>
  <c r="BO29" i="7"/>
  <c r="BP29" i="7" s="1"/>
  <c r="BP30" i="7" s="1"/>
  <c r="BP31" i="7" s="1"/>
  <c r="BP32" i="7" s="1"/>
  <c r="BP33" i="7" s="1"/>
  <c r="BP34" i="7" s="1"/>
  <c r="BP35" i="7" s="1"/>
  <c r="BP36" i="7" s="1"/>
  <c r="BP37" i="7" s="1"/>
  <c r="BP38" i="7" s="1"/>
  <c r="BP39" i="7" s="1"/>
  <c r="BP40" i="7" s="1"/>
  <c r="BP41" i="7" s="1"/>
  <c r="BP42" i="7" s="1"/>
  <c r="BP43" i="7" s="1"/>
  <c r="O46" i="7"/>
  <c r="BO44" i="7"/>
  <c r="AJ30" i="7"/>
  <c r="AK30" i="7" s="1"/>
  <c r="AI30" i="7"/>
  <c r="L30" i="7"/>
  <c r="M30" i="7" s="1"/>
  <c r="K30" i="7"/>
  <c r="F30" i="7"/>
  <c r="G30" i="7" s="1"/>
  <c r="E30" i="7"/>
  <c r="R30" i="7"/>
  <c r="S30" i="7" s="1"/>
  <c r="Q30" i="7"/>
  <c r="N45" i="7"/>
  <c r="J45" i="7"/>
  <c r="AF59" i="7"/>
  <c r="AB59" i="7"/>
  <c r="AR59" i="7"/>
  <c r="AN59" i="7"/>
  <c r="A61" i="7"/>
  <c r="AS60" i="7"/>
  <c r="AT60" i="7" s="1"/>
  <c r="AM60" i="7"/>
  <c r="AG60" i="7"/>
  <c r="U60" i="7"/>
  <c r="AV31" i="7"/>
  <c r="AW31" i="7" s="1"/>
  <c r="AU31" i="7"/>
  <c r="X30" i="7"/>
  <c r="Y30" i="7" s="1"/>
  <c r="W30" i="7"/>
  <c r="AD30" i="7"/>
  <c r="AE30" i="7" s="1"/>
  <c r="AC30" i="7"/>
  <c r="AP30" i="7"/>
  <c r="AQ30" i="7" s="1"/>
  <c r="BE30" i="7" s="1"/>
  <c r="AO30" i="7"/>
  <c r="BA47" i="7"/>
  <c r="BF29" i="7"/>
  <c r="BJ29" i="7"/>
  <c r="BM29" i="7" s="1"/>
  <c r="H45" i="7"/>
  <c r="D45" i="7"/>
  <c r="T45" i="7"/>
  <c r="P45" i="7"/>
  <c r="AZ30" i="9" l="1"/>
  <c r="BF30" i="9"/>
  <c r="BI30" i="9" s="1"/>
  <c r="BB30" i="9"/>
  <c r="BA31" i="9"/>
  <c r="H62" i="9"/>
  <c r="D62" i="9"/>
  <c r="T62" i="9"/>
  <c r="P62" i="9"/>
  <c r="AF62" i="9"/>
  <c r="AB62" i="9"/>
  <c r="AR62" i="9"/>
  <c r="AN62" i="9"/>
  <c r="AH63" i="9"/>
  <c r="A64" i="9"/>
  <c r="AT63" i="9"/>
  <c r="BK61" i="9"/>
  <c r="BL61" i="9" s="1"/>
  <c r="AV33" i="9"/>
  <c r="AW33" i="9" s="1"/>
  <c r="AU33" i="9"/>
  <c r="AJ32" i="9"/>
  <c r="AK32" i="9" s="1"/>
  <c r="AI32" i="9"/>
  <c r="X32" i="9"/>
  <c r="Y32" i="9" s="1"/>
  <c r="W32" i="9"/>
  <c r="L32" i="9"/>
  <c r="M32" i="9" s="1"/>
  <c r="K32" i="9"/>
  <c r="AP32" i="9"/>
  <c r="AQ32" i="9" s="1"/>
  <c r="AO32" i="9"/>
  <c r="AD32" i="9"/>
  <c r="AE32" i="9" s="1"/>
  <c r="AC32" i="9"/>
  <c r="R32" i="9"/>
  <c r="S32" i="9" s="1"/>
  <c r="Q32" i="9"/>
  <c r="F32" i="9"/>
  <c r="G32" i="9" s="1"/>
  <c r="E32" i="9"/>
  <c r="N62" i="9"/>
  <c r="J62" i="9"/>
  <c r="Z62" i="9"/>
  <c r="V62" i="9"/>
  <c r="AY31" i="9"/>
  <c r="F30" i="8"/>
  <c r="N29" i="8"/>
  <c r="L29" i="8"/>
  <c r="J29" i="8"/>
  <c r="O29" i="8"/>
  <c r="M29" i="8"/>
  <c r="K29" i="8"/>
  <c r="I29" i="8"/>
  <c r="C32" i="8"/>
  <c r="V18" i="8"/>
  <c r="E31" i="8"/>
  <c r="D31" i="8"/>
  <c r="W20" i="8"/>
  <c r="U19" i="8"/>
  <c r="BP44" i="7"/>
  <c r="BO45" i="7"/>
  <c r="BA48" i="7"/>
  <c r="AP31" i="7"/>
  <c r="AQ31" i="7" s="1"/>
  <c r="AO31" i="7"/>
  <c r="AD31" i="7"/>
  <c r="AE31" i="7" s="1"/>
  <c r="AC31" i="7"/>
  <c r="X31" i="7"/>
  <c r="Y31" i="7" s="1"/>
  <c r="W31" i="7"/>
  <c r="AV32" i="7"/>
  <c r="AW32" i="7" s="1"/>
  <c r="AU32" i="7"/>
  <c r="AL60" i="7"/>
  <c r="AH60" i="7"/>
  <c r="R31" i="7"/>
  <c r="S31" i="7" s="1"/>
  <c r="Q31" i="7"/>
  <c r="F31" i="7"/>
  <c r="G31" i="7" s="1"/>
  <c r="E31" i="7"/>
  <c r="L31" i="7"/>
  <c r="M31" i="7" s="1"/>
  <c r="BC31" i="7" s="1"/>
  <c r="K31" i="7"/>
  <c r="AJ31" i="7"/>
  <c r="AK31" i="7" s="1"/>
  <c r="AI31" i="7"/>
  <c r="T46" i="7"/>
  <c r="P46" i="7"/>
  <c r="O47" i="7"/>
  <c r="BF30" i="7"/>
  <c r="BJ30" i="7"/>
  <c r="BM30" i="7" s="1"/>
  <c r="Z60" i="7"/>
  <c r="V60" i="7"/>
  <c r="AF60" i="7"/>
  <c r="AB60" i="7"/>
  <c r="AR60" i="7"/>
  <c r="AN60" i="7"/>
  <c r="A62" i="7"/>
  <c r="AM61" i="7"/>
  <c r="AG61" i="7"/>
  <c r="U61" i="7"/>
  <c r="AS61" i="7"/>
  <c r="AT61" i="7" s="1"/>
  <c r="H46" i="7"/>
  <c r="D46" i="7"/>
  <c r="N46" i="7"/>
  <c r="J46" i="7"/>
  <c r="BC30" i="7"/>
  <c r="BE31" i="9" l="1"/>
  <c r="BH31" i="9" s="1"/>
  <c r="AZ31" i="9"/>
  <c r="F33" i="9"/>
  <c r="G33" i="9" s="1"/>
  <c r="E33" i="9"/>
  <c r="R33" i="9"/>
  <c r="S33" i="9" s="1"/>
  <c r="Q33" i="9"/>
  <c r="AD33" i="9"/>
  <c r="AE33" i="9" s="1"/>
  <c r="AC33" i="9"/>
  <c r="AP33" i="9"/>
  <c r="AQ33" i="9" s="1"/>
  <c r="AO33" i="9"/>
  <c r="L33" i="9"/>
  <c r="M33" i="9" s="1"/>
  <c r="K33" i="9"/>
  <c r="X33" i="9"/>
  <c r="Y33" i="9" s="1"/>
  <c r="W33" i="9"/>
  <c r="AJ33" i="9"/>
  <c r="AK33" i="9" s="1"/>
  <c r="AI33" i="9"/>
  <c r="AV34" i="9"/>
  <c r="AW34" i="9" s="1"/>
  <c r="AU34" i="9"/>
  <c r="AR63" i="9"/>
  <c r="AN63" i="9"/>
  <c r="AH64" i="9"/>
  <c r="A65" i="9"/>
  <c r="AT64" i="9"/>
  <c r="T63" i="9"/>
  <c r="P63" i="9"/>
  <c r="AF63" i="9"/>
  <c r="AB63" i="9"/>
  <c r="BF31" i="9"/>
  <c r="BI31" i="9" s="1"/>
  <c r="BB31" i="9"/>
  <c r="BA32" i="9"/>
  <c r="D63" i="9"/>
  <c r="H63" i="9"/>
  <c r="N63" i="9"/>
  <c r="J63" i="9"/>
  <c r="Z63" i="9"/>
  <c r="V63" i="9"/>
  <c r="BK62" i="9"/>
  <c r="BL62" i="9" s="1"/>
  <c r="AY32" i="9"/>
  <c r="W21" i="8"/>
  <c r="U20" i="8"/>
  <c r="F31" i="8"/>
  <c r="D32" i="8"/>
  <c r="E32" i="8"/>
  <c r="C33" i="8"/>
  <c r="V19" i="8"/>
  <c r="N30" i="8"/>
  <c r="L30" i="8"/>
  <c r="J30" i="8"/>
  <c r="O30" i="8"/>
  <c r="M30" i="8"/>
  <c r="K30" i="8"/>
  <c r="I30" i="8"/>
  <c r="BP45" i="7"/>
  <c r="BI30" i="7"/>
  <c r="BL30" i="7" s="1"/>
  <c r="BD30" i="7"/>
  <c r="AF61" i="7"/>
  <c r="AB61" i="7"/>
  <c r="A63" i="7"/>
  <c r="AS62" i="7"/>
  <c r="AT62" i="7" s="1"/>
  <c r="AM62" i="7"/>
  <c r="AG62" i="7"/>
  <c r="U62" i="7"/>
  <c r="T47" i="7"/>
  <c r="P47" i="7"/>
  <c r="H47" i="7"/>
  <c r="D47" i="7"/>
  <c r="AJ32" i="7"/>
  <c r="AK32" i="7" s="1"/>
  <c r="AI32" i="7"/>
  <c r="L32" i="7"/>
  <c r="M32" i="7" s="1"/>
  <c r="K32" i="7"/>
  <c r="F32" i="7"/>
  <c r="G32" i="7" s="1"/>
  <c r="E32" i="7"/>
  <c r="R32" i="7"/>
  <c r="S32" i="7" s="1"/>
  <c r="Q32" i="7"/>
  <c r="AV33" i="7"/>
  <c r="AW33" i="7" s="1"/>
  <c r="AU33" i="7"/>
  <c r="X32" i="7"/>
  <c r="Y32" i="7" s="1"/>
  <c r="W32" i="7"/>
  <c r="AD32" i="7"/>
  <c r="AE32" i="7" s="1"/>
  <c r="AC32" i="7"/>
  <c r="AP32" i="7"/>
  <c r="AQ32" i="7" s="1"/>
  <c r="BE32" i="7" s="1"/>
  <c r="AO32" i="7"/>
  <c r="O48" i="7"/>
  <c r="Z61" i="7"/>
  <c r="V61" i="7"/>
  <c r="AL61" i="7"/>
  <c r="AH61" i="7"/>
  <c r="AR61" i="7"/>
  <c r="AN61" i="7"/>
  <c r="BI31" i="7"/>
  <c r="BL31" i="7" s="1"/>
  <c r="BD31" i="7"/>
  <c r="N47" i="7"/>
  <c r="J47" i="7"/>
  <c r="BO46" i="7"/>
  <c r="BP46" i="7" s="1"/>
  <c r="BC32" i="7"/>
  <c r="BE31" i="7"/>
  <c r="BA49" i="7"/>
  <c r="AY33" i="9" l="1"/>
  <c r="AZ33" i="9" s="1"/>
  <c r="BF32" i="9"/>
  <c r="BI32" i="9" s="1"/>
  <c r="BB32" i="9"/>
  <c r="H64" i="9"/>
  <c r="D64" i="9"/>
  <c r="T64" i="9"/>
  <c r="P64" i="9"/>
  <c r="AF64" i="9"/>
  <c r="AB64" i="9"/>
  <c r="AV35" i="9"/>
  <c r="AW35" i="9" s="1"/>
  <c r="AU35" i="9"/>
  <c r="AJ34" i="9"/>
  <c r="AK34" i="9" s="1"/>
  <c r="AI34" i="9"/>
  <c r="X34" i="9"/>
  <c r="Y34" i="9" s="1"/>
  <c r="W34" i="9"/>
  <c r="L34" i="9"/>
  <c r="M34" i="9" s="1"/>
  <c r="K34" i="9"/>
  <c r="AP34" i="9"/>
  <c r="AQ34" i="9" s="1"/>
  <c r="AO34" i="9"/>
  <c r="AD34" i="9"/>
  <c r="AE34" i="9" s="1"/>
  <c r="AC34" i="9"/>
  <c r="R34" i="9"/>
  <c r="S34" i="9" s="1"/>
  <c r="AY34" i="9" s="1"/>
  <c r="Q34" i="9"/>
  <c r="F34" i="9"/>
  <c r="G34" i="9" s="1"/>
  <c r="E34" i="9"/>
  <c r="BE32" i="9"/>
  <c r="BH32" i="9" s="1"/>
  <c r="AZ32" i="9"/>
  <c r="BE33" i="9"/>
  <c r="BH33" i="9" s="1"/>
  <c r="AR64" i="9"/>
  <c r="AN64" i="9"/>
  <c r="AH65" i="9"/>
  <c r="AT65" i="9"/>
  <c r="N64" i="9"/>
  <c r="J64" i="9"/>
  <c r="Z64" i="9"/>
  <c r="V64" i="9"/>
  <c r="BK63" i="9"/>
  <c r="BL63" i="9" s="1"/>
  <c r="BA33" i="9"/>
  <c r="F32" i="8"/>
  <c r="C34" i="8"/>
  <c r="V20" i="8"/>
  <c r="D33" i="8"/>
  <c r="E33" i="8"/>
  <c r="O31" i="8"/>
  <c r="M31" i="8"/>
  <c r="K31" i="8"/>
  <c r="N31" i="8"/>
  <c r="J31" i="8"/>
  <c r="L31" i="8"/>
  <c r="I31" i="8"/>
  <c r="W22" i="8"/>
  <c r="U21" i="8"/>
  <c r="O49" i="7"/>
  <c r="BF31" i="7"/>
  <c r="BJ31" i="7"/>
  <c r="BM31" i="7" s="1"/>
  <c r="H48" i="7"/>
  <c r="D48" i="7"/>
  <c r="AP33" i="7"/>
  <c r="AQ33" i="7" s="1"/>
  <c r="AO33" i="7"/>
  <c r="AD33" i="7"/>
  <c r="AE33" i="7" s="1"/>
  <c r="AC33" i="7"/>
  <c r="X33" i="7"/>
  <c r="Y33" i="7" s="1"/>
  <c r="W33" i="7"/>
  <c r="AV34" i="7"/>
  <c r="AW34" i="7" s="1"/>
  <c r="AU34" i="7"/>
  <c r="Z62" i="7"/>
  <c r="V62" i="7"/>
  <c r="AL62" i="7"/>
  <c r="AH62" i="7"/>
  <c r="BA50" i="7"/>
  <c r="BI32" i="7"/>
  <c r="BL32" i="7" s="1"/>
  <c r="BD32" i="7"/>
  <c r="N48" i="7"/>
  <c r="J48" i="7"/>
  <c r="T48" i="7"/>
  <c r="BO48" i="7" s="1"/>
  <c r="P48" i="7"/>
  <c r="BF32" i="7"/>
  <c r="BJ32" i="7"/>
  <c r="BM32" i="7" s="1"/>
  <c r="R33" i="7"/>
  <c r="S33" i="7" s="1"/>
  <c r="Q33" i="7"/>
  <c r="F33" i="7"/>
  <c r="G33" i="7" s="1"/>
  <c r="E33" i="7"/>
  <c r="L33" i="7"/>
  <c r="M33" i="7" s="1"/>
  <c r="K33" i="7"/>
  <c r="AJ33" i="7"/>
  <c r="AK33" i="7" s="1"/>
  <c r="AI33" i="7"/>
  <c r="BO47" i="7"/>
  <c r="BP47" i="7" s="1"/>
  <c r="AB62" i="7"/>
  <c r="AF62" i="7"/>
  <c r="AR62" i="7"/>
  <c r="AN62" i="7"/>
  <c r="A64" i="7"/>
  <c r="AS63" i="7"/>
  <c r="AT63" i="7" s="1"/>
  <c r="AM63" i="7"/>
  <c r="AG63" i="7"/>
  <c r="U63" i="7"/>
  <c r="N65" i="9" l="1"/>
  <c r="J65" i="9"/>
  <c r="Z65" i="9"/>
  <c r="V65" i="9"/>
  <c r="BK64" i="9"/>
  <c r="BL64" i="9" s="1"/>
  <c r="BA34" i="9"/>
  <c r="BE34" i="9"/>
  <c r="BH34" i="9" s="1"/>
  <c r="AZ34" i="9"/>
  <c r="BF33" i="9"/>
  <c r="BI33" i="9" s="1"/>
  <c r="BB33" i="9"/>
  <c r="AR65" i="9"/>
  <c r="AN65" i="9"/>
  <c r="H65" i="9"/>
  <c r="D65" i="9"/>
  <c r="T65" i="9"/>
  <c r="P65" i="9"/>
  <c r="AF65" i="9"/>
  <c r="AB65" i="9"/>
  <c r="F35" i="9"/>
  <c r="G35" i="9" s="1"/>
  <c r="E35" i="9"/>
  <c r="R35" i="9"/>
  <c r="S35" i="9" s="1"/>
  <c r="Q35" i="9"/>
  <c r="AD35" i="9"/>
  <c r="AE35" i="9" s="1"/>
  <c r="AC35" i="9"/>
  <c r="AP35" i="9"/>
  <c r="AQ35" i="9" s="1"/>
  <c r="AO35" i="9"/>
  <c r="L35" i="9"/>
  <c r="M35" i="9" s="1"/>
  <c r="K35" i="9"/>
  <c r="X35" i="9"/>
  <c r="Y35" i="9" s="1"/>
  <c r="W35" i="9"/>
  <c r="AJ35" i="9"/>
  <c r="AK35" i="9" s="1"/>
  <c r="AI35" i="9"/>
  <c r="AV36" i="9"/>
  <c r="AW36" i="9" s="1"/>
  <c r="AU36" i="9"/>
  <c r="W23" i="8"/>
  <c r="U22" i="8"/>
  <c r="F33" i="8"/>
  <c r="O32" i="8"/>
  <c r="M32" i="8"/>
  <c r="K32" i="8"/>
  <c r="I32" i="8"/>
  <c r="N32" i="8"/>
  <c r="L32" i="8"/>
  <c r="J32" i="8"/>
  <c r="C35" i="8"/>
  <c r="V21" i="8"/>
  <c r="D34" i="8"/>
  <c r="E34" i="8"/>
  <c r="BC33" i="7"/>
  <c r="Z63" i="7"/>
  <c r="V63" i="7"/>
  <c r="AL63" i="7"/>
  <c r="AH63" i="7"/>
  <c r="O50" i="7"/>
  <c r="AV35" i="7"/>
  <c r="AW35" i="7" s="1"/>
  <c r="AU35" i="7"/>
  <c r="X34" i="7"/>
  <c r="Y34" i="7" s="1"/>
  <c r="W34" i="7"/>
  <c r="AD34" i="7"/>
  <c r="AE34" i="7" s="1"/>
  <c r="AC34" i="7"/>
  <c r="AP34" i="7"/>
  <c r="AQ34" i="7" s="1"/>
  <c r="AO34" i="7"/>
  <c r="H49" i="7"/>
  <c r="D49" i="7"/>
  <c r="AF63" i="7"/>
  <c r="AB63" i="7"/>
  <c r="AR63" i="7"/>
  <c r="AN63" i="7"/>
  <c r="A65" i="7"/>
  <c r="AS64" i="7"/>
  <c r="AT64" i="7" s="1"/>
  <c r="AM64" i="7"/>
  <c r="AG64" i="7"/>
  <c r="U64" i="7"/>
  <c r="AJ34" i="7"/>
  <c r="AK34" i="7" s="1"/>
  <c r="AI34" i="7"/>
  <c r="L34" i="7"/>
  <c r="M34" i="7" s="1"/>
  <c r="K34" i="7"/>
  <c r="F34" i="7"/>
  <c r="G34" i="7" s="1"/>
  <c r="E34" i="7"/>
  <c r="R34" i="7"/>
  <c r="S34" i="7" s="1"/>
  <c r="BC34" i="7" s="1"/>
  <c r="Q34" i="7"/>
  <c r="BD33" i="7"/>
  <c r="BI33" i="7"/>
  <c r="BL33" i="7" s="1"/>
  <c r="BP48" i="7"/>
  <c r="BA51" i="7"/>
  <c r="BE33" i="7"/>
  <c r="J49" i="7"/>
  <c r="N49" i="7"/>
  <c r="T49" i="7"/>
  <c r="P49" i="7"/>
  <c r="BA35" i="9" l="1"/>
  <c r="BF34" i="9"/>
  <c r="BI34" i="9" s="1"/>
  <c r="BB34" i="9"/>
  <c r="AV37" i="9"/>
  <c r="AW37" i="9" s="1"/>
  <c r="AU37" i="9"/>
  <c r="AJ36" i="9"/>
  <c r="AK36" i="9" s="1"/>
  <c r="AI36" i="9"/>
  <c r="X36" i="9"/>
  <c r="Y36" i="9" s="1"/>
  <c r="W36" i="9"/>
  <c r="L36" i="9"/>
  <c r="M36" i="9" s="1"/>
  <c r="K36" i="9"/>
  <c r="AP36" i="9"/>
  <c r="AQ36" i="9" s="1"/>
  <c r="AO36" i="9"/>
  <c r="AD36" i="9"/>
  <c r="AE36" i="9" s="1"/>
  <c r="AC36" i="9"/>
  <c r="R36" i="9"/>
  <c r="S36" i="9" s="1"/>
  <c r="Q36" i="9"/>
  <c r="F36" i="9"/>
  <c r="G36" i="9" s="1"/>
  <c r="E36" i="9"/>
  <c r="BK65" i="9"/>
  <c r="BL65" i="9" s="1"/>
  <c r="AY35" i="9"/>
  <c r="D35" i="8"/>
  <c r="E35" i="8"/>
  <c r="O33" i="8"/>
  <c r="M33" i="8"/>
  <c r="K33" i="8"/>
  <c r="I33" i="8"/>
  <c r="N33" i="8"/>
  <c r="L33" i="8"/>
  <c r="J33" i="8"/>
  <c r="C36" i="8"/>
  <c r="V22" i="8"/>
  <c r="F34" i="8"/>
  <c r="U23" i="8"/>
  <c r="W24" i="8"/>
  <c r="BI34" i="7"/>
  <c r="BL34" i="7" s="1"/>
  <c r="BD34" i="7"/>
  <c r="BJ33" i="7"/>
  <c r="BM33" i="7" s="1"/>
  <c r="BF33" i="7"/>
  <c r="O51" i="7"/>
  <c r="Z64" i="7"/>
  <c r="V64" i="7"/>
  <c r="AL64" i="7"/>
  <c r="AH64" i="7"/>
  <c r="BE34" i="7"/>
  <c r="H50" i="7"/>
  <c r="D50" i="7"/>
  <c r="BO49" i="7"/>
  <c r="BP49" i="7" s="1"/>
  <c r="BA52" i="7"/>
  <c r="R35" i="7"/>
  <c r="S35" i="7" s="1"/>
  <c r="Q35" i="7"/>
  <c r="F35" i="7"/>
  <c r="G35" i="7" s="1"/>
  <c r="E35" i="7"/>
  <c r="L35" i="7"/>
  <c r="M35" i="7" s="1"/>
  <c r="K35" i="7"/>
  <c r="AJ35" i="7"/>
  <c r="AK35" i="7" s="1"/>
  <c r="AI35" i="7"/>
  <c r="AF64" i="7"/>
  <c r="AB64" i="7"/>
  <c r="AR64" i="7"/>
  <c r="AN64" i="7"/>
  <c r="AS65" i="7"/>
  <c r="AT65" i="7" s="1"/>
  <c r="AM65" i="7"/>
  <c r="AG65" i="7"/>
  <c r="U65" i="7"/>
  <c r="AP35" i="7"/>
  <c r="AQ35" i="7" s="1"/>
  <c r="AO35" i="7"/>
  <c r="AD35" i="7"/>
  <c r="AE35" i="7" s="1"/>
  <c r="AC35" i="7"/>
  <c r="X35" i="7"/>
  <c r="Y35" i="7" s="1"/>
  <c r="W35" i="7"/>
  <c r="AV36" i="7"/>
  <c r="AW36" i="7" s="1"/>
  <c r="AU36" i="7"/>
  <c r="N50" i="7"/>
  <c r="J50" i="7"/>
  <c r="T50" i="7"/>
  <c r="BO50" i="7" s="1"/>
  <c r="BP50" i="7" s="1"/>
  <c r="P50" i="7"/>
  <c r="BE35" i="9" l="1"/>
  <c r="BH35" i="9" s="1"/>
  <c r="AZ35" i="9"/>
  <c r="F37" i="9"/>
  <c r="G37" i="9" s="1"/>
  <c r="E37" i="9"/>
  <c r="R37" i="9"/>
  <c r="S37" i="9" s="1"/>
  <c r="Q37" i="9"/>
  <c r="AD37" i="9"/>
  <c r="AE37" i="9" s="1"/>
  <c r="AC37" i="9"/>
  <c r="AP37" i="9"/>
  <c r="AQ37" i="9" s="1"/>
  <c r="AO37" i="9"/>
  <c r="L37" i="9"/>
  <c r="M37" i="9" s="1"/>
  <c r="K37" i="9"/>
  <c r="X37" i="9"/>
  <c r="Y37" i="9" s="1"/>
  <c r="W37" i="9"/>
  <c r="AJ37" i="9"/>
  <c r="AK37" i="9" s="1"/>
  <c r="AY37" i="9" s="1"/>
  <c r="AI37" i="9"/>
  <c r="AV38" i="9"/>
  <c r="AW38" i="9" s="1"/>
  <c r="AU38" i="9"/>
  <c r="BF35" i="9"/>
  <c r="BI35" i="9" s="1"/>
  <c r="BB35" i="9"/>
  <c r="BA36" i="9"/>
  <c r="AY36" i="9"/>
  <c r="W25" i="8"/>
  <c r="U24" i="8"/>
  <c r="C37" i="8"/>
  <c r="V23" i="8"/>
  <c r="N34" i="8"/>
  <c r="L34" i="8"/>
  <c r="J34" i="8"/>
  <c r="O34" i="8"/>
  <c r="M34" i="8"/>
  <c r="K34" i="8"/>
  <c r="I34" i="8"/>
  <c r="D36" i="8"/>
  <c r="E36" i="8"/>
  <c r="F35" i="8"/>
  <c r="X36" i="7"/>
  <c r="Y36" i="7" s="1"/>
  <c r="W36" i="7"/>
  <c r="BE35" i="7"/>
  <c r="AF65" i="7"/>
  <c r="AB65" i="7"/>
  <c r="AR65" i="7"/>
  <c r="AN65" i="7"/>
  <c r="AJ36" i="7"/>
  <c r="AK36" i="7" s="1"/>
  <c r="AI36" i="7"/>
  <c r="L36" i="7"/>
  <c r="M36" i="7" s="1"/>
  <c r="K36" i="7"/>
  <c r="F36" i="7"/>
  <c r="G36" i="7" s="1"/>
  <c r="E36" i="7"/>
  <c r="R36" i="7"/>
  <c r="S36" i="7" s="1"/>
  <c r="Q36" i="7"/>
  <c r="O52" i="7"/>
  <c r="BC35" i="7"/>
  <c r="N51" i="7"/>
  <c r="J51" i="7"/>
  <c r="P51" i="7"/>
  <c r="T51" i="7"/>
  <c r="AV37" i="7"/>
  <c r="AW37" i="7" s="1"/>
  <c r="AU37" i="7"/>
  <c r="AD36" i="7"/>
  <c r="AE36" i="7" s="1"/>
  <c r="AC36" i="7"/>
  <c r="AP36" i="7"/>
  <c r="AQ36" i="7" s="1"/>
  <c r="BE36" i="7" s="1"/>
  <c r="AO36" i="7"/>
  <c r="Z65" i="7"/>
  <c r="V65" i="7"/>
  <c r="AL65" i="7"/>
  <c r="AH65" i="7"/>
  <c r="BA53" i="7"/>
  <c r="BF34" i="7"/>
  <c r="BJ34" i="7"/>
  <c r="BM34" i="7" s="1"/>
  <c r="H51" i="7"/>
  <c r="D51" i="7"/>
  <c r="AZ37" i="9" l="1"/>
  <c r="BE37" i="9"/>
  <c r="BH37" i="9" s="1"/>
  <c r="BE36" i="9"/>
  <c r="BH36" i="9" s="1"/>
  <c r="AZ36" i="9"/>
  <c r="AV39" i="9"/>
  <c r="AW39" i="9" s="1"/>
  <c r="AU39" i="9"/>
  <c r="AJ38" i="9"/>
  <c r="AK38" i="9" s="1"/>
  <c r="AI38" i="9"/>
  <c r="X38" i="9"/>
  <c r="Y38" i="9" s="1"/>
  <c r="W38" i="9"/>
  <c r="L38" i="9"/>
  <c r="M38" i="9" s="1"/>
  <c r="K38" i="9"/>
  <c r="AP38" i="9"/>
  <c r="AQ38" i="9" s="1"/>
  <c r="AO38" i="9"/>
  <c r="AD38" i="9"/>
  <c r="AE38" i="9" s="1"/>
  <c r="AC38" i="9"/>
  <c r="R38" i="9"/>
  <c r="S38" i="9" s="1"/>
  <c r="Q38" i="9"/>
  <c r="F38" i="9"/>
  <c r="G38" i="9" s="1"/>
  <c r="E38" i="9"/>
  <c r="BF36" i="9"/>
  <c r="BI36" i="9" s="1"/>
  <c r="BB36" i="9"/>
  <c r="AY38" i="9"/>
  <c r="BA37" i="9"/>
  <c r="C38" i="8"/>
  <c r="V24" i="8"/>
  <c r="O35" i="8"/>
  <c r="M35" i="8"/>
  <c r="K35" i="8"/>
  <c r="I35" i="8"/>
  <c r="N35" i="8"/>
  <c r="L35" i="8"/>
  <c r="J35" i="8"/>
  <c r="F36" i="8"/>
  <c r="D37" i="8"/>
  <c r="E37" i="8"/>
  <c r="W26" i="8"/>
  <c r="U25" i="8"/>
  <c r="BF36" i="7"/>
  <c r="BJ36" i="7"/>
  <c r="BM36" i="7" s="1"/>
  <c r="BO51" i="7"/>
  <c r="BP51" i="7" s="1"/>
  <c r="BD35" i="7"/>
  <c r="BI35" i="7"/>
  <c r="BL35" i="7" s="1"/>
  <c r="T52" i="7"/>
  <c r="P52" i="7"/>
  <c r="N52" i="7"/>
  <c r="J52" i="7"/>
  <c r="BC36" i="7"/>
  <c r="BA54" i="7"/>
  <c r="O53" i="7"/>
  <c r="AP37" i="7"/>
  <c r="AQ37" i="7" s="1"/>
  <c r="AO37" i="7"/>
  <c r="AD37" i="7"/>
  <c r="AE37" i="7" s="1"/>
  <c r="AC37" i="7"/>
  <c r="AV38" i="7"/>
  <c r="AW38" i="7" s="1"/>
  <c r="AU38" i="7"/>
  <c r="H52" i="7"/>
  <c r="D52" i="7"/>
  <c r="R37" i="7"/>
  <c r="S37" i="7" s="1"/>
  <c r="Q37" i="7"/>
  <c r="F37" i="7"/>
  <c r="G37" i="7" s="1"/>
  <c r="E37" i="7"/>
  <c r="L37" i="7"/>
  <c r="M37" i="7" s="1"/>
  <c r="K37" i="7"/>
  <c r="AJ37" i="7"/>
  <c r="AK37" i="7" s="1"/>
  <c r="AI37" i="7"/>
  <c r="BJ35" i="7"/>
  <c r="BM35" i="7" s="1"/>
  <c r="BF35" i="7"/>
  <c r="X37" i="7"/>
  <c r="Y37" i="7" s="1"/>
  <c r="W37" i="7"/>
  <c r="BF37" i="9" l="1"/>
  <c r="BI37" i="9" s="1"/>
  <c r="BB37" i="9"/>
  <c r="F39" i="9"/>
  <c r="G39" i="9" s="1"/>
  <c r="E39" i="9"/>
  <c r="R39" i="9"/>
  <c r="S39" i="9" s="1"/>
  <c r="Q39" i="9"/>
  <c r="AD39" i="9"/>
  <c r="AE39" i="9" s="1"/>
  <c r="AC39" i="9"/>
  <c r="AP39" i="9"/>
  <c r="AQ39" i="9" s="1"/>
  <c r="AO39" i="9"/>
  <c r="L39" i="9"/>
  <c r="M39" i="9" s="1"/>
  <c r="K39" i="9"/>
  <c r="X39" i="9"/>
  <c r="Y39" i="9" s="1"/>
  <c r="W39" i="9"/>
  <c r="AJ39" i="9"/>
  <c r="AK39" i="9" s="1"/>
  <c r="AY39" i="9" s="1"/>
  <c r="AI39" i="9"/>
  <c r="AV40" i="9"/>
  <c r="AW40" i="9" s="1"/>
  <c r="AU40" i="9"/>
  <c r="BE38" i="9"/>
  <c r="BH38" i="9" s="1"/>
  <c r="AZ38" i="9"/>
  <c r="BA38" i="9"/>
  <c r="W27" i="8"/>
  <c r="U26" i="8"/>
  <c r="N36" i="8"/>
  <c r="L36" i="8"/>
  <c r="J36" i="8"/>
  <c r="O36" i="8"/>
  <c r="M36" i="8"/>
  <c r="K36" i="8"/>
  <c r="I36" i="8"/>
  <c r="C39" i="8"/>
  <c r="V25" i="8"/>
  <c r="F37" i="8"/>
  <c r="D38" i="8"/>
  <c r="E38" i="8"/>
  <c r="X38" i="7"/>
  <c r="Y38" i="7" s="1"/>
  <c r="W38" i="7"/>
  <c r="AJ38" i="7"/>
  <c r="AK38" i="7" s="1"/>
  <c r="AI38" i="7"/>
  <c r="L38" i="7"/>
  <c r="M38" i="7" s="1"/>
  <c r="K38" i="7"/>
  <c r="F38" i="7"/>
  <c r="G38" i="7" s="1"/>
  <c r="E38" i="7"/>
  <c r="R38" i="7"/>
  <c r="S38" i="7" s="1"/>
  <c r="Q38" i="7"/>
  <c r="BE37" i="7"/>
  <c r="H53" i="7"/>
  <c r="D53" i="7"/>
  <c r="BA55" i="7"/>
  <c r="BO52" i="7"/>
  <c r="BP52" i="7" s="1"/>
  <c r="AV39" i="7"/>
  <c r="AW39" i="7" s="1"/>
  <c r="AU39" i="7"/>
  <c r="AD38" i="7"/>
  <c r="AE38" i="7" s="1"/>
  <c r="AC38" i="7"/>
  <c r="AP38" i="7"/>
  <c r="AQ38" i="7" s="1"/>
  <c r="BE38" i="7" s="1"/>
  <c r="AO38" i="7"/>
  <c r="N53" i="7"/>
  <c r="J53" i="7"/>
  <c r="T53" i="7"/>
  <c r="BO53" i="7" s="1"/>
  <c r="BP53" i="7" s="1"/>
  <c r="P53" i="7"/>
  <c r="O54" i="7"/>
  <c r="BI36" i="7"/>
  <c r="BL36" i="7" s="1"/>
  <c r="BD36" i="7"/>
  <c r="BC37" i="7"/>
  <c r="AZ39" i="9" l="1"/>
  <c r="BE39" i="9"/>
  <c r="BH39" i="9" s="1"/>
  <c r="AV41" i="9"/>
  <c r="AW41" i="9" s="1"/>
  <c r="AU41" i="9"/>
  <c r="AJ40" i="9"/>
  <c r="AK40" i="9" s="1"/>
  <c r="AI40" i="9"/>
  <c r="X40" i="9"/>
  <c r="Y40" i="9" s="1"/>
  <c r="W40" i="9"/>
  <c r="L40" i="9"/>
  <c r="M40" i="9" s="1"/>
  <c r="K40" i="9"/>
  <c r="AP40" i="9"/>
  <c r="AQ40" i="9" s="1"/>
  <c r="AO40" i="9"/>
  <c r="AD40" i="9"/>
  <c r="AE40" i="9" s="1"/>
  <c r="AC40" i="9"/>
  <c r="R40" i="9"/>
  <c r="S40" i="9" s="1"/>
  <c r="Q40" i="9"/>
  <c r="F40" i="9"/>
  <c r="G40" i="9" s="1"/>
  <c r="E40" i="9"/>
  <c r="BF38" i="9"/>
  <c r="BI38" i="9" s="1"/>
  <c r="BB38" i="9"/>
  <c r="AY40" i="9"/>
  <c r="BA39" i="9"/>
  <c r="D39" i="8"/>
  <c r="E39" i="8"/>
  <c r="C40" i="8"/>
  <c r="V26" i="8"/>
  <c r="F38" i="8"/>
  <c r="O37" i="8"/>
  <c r="M37" i="8"/>
  <c r="K37" i="8"/>
  <c r="I37" i="8"/>
  <c r="N37" i="8"/>
  <c r="L37" i="8"/>
  <c r="J37" i="8"/>
  <c r="W28" i="8"/>
  <c r="U27" i="8"/>
  <c r="N54" i="7"/>
  <c r="J54" i="7"/>
  <c r="BD37" i="7"/>
  <c r="BI37" i="7"/>
  <c r="BL37" i="7" s="1"/>
  <c r="H54" i="7"/>
  <c r="D54" i="7"/>
  <c r="AP39" i="7"/>
  <c r="AQ39" i="7" s="1"/>
  <c r="AO39" i="7"/>
  <c r="AD39" i="7"/>
  <c r="AE39" i="7" s="1"/>
  <c r="AC39" i="7"/>
  <c r="AV40" i="7"/>
  <c r="AW40" i="7" s="1"/>
  <c r="AU40" i="7"/>
  <c r="BA56" i="7"/>
  <c r="BC38" i="7"/>
  <c r="R39" i="7"/>
  <c r="S39" i="7" s="1"/>
  <c r="Q39" i="7"/>
  <c r="F39" i="7"/>
  <c r="G39" i="7" s="1"/>
  <c r="E39" i="7"/>
  <c r="L39" i="7"/>
  <c r="M39" i="7" s="1"/>
  <c r="K39" i="7"/>
  <c r="AJ39" i="7"/>
  <c r="AK39" i="7" s="1"/>
  <c r="AI39" i="7"/>
  <c r="X39" i="7"/>
  <c r="Y39" i="7" s="1"/>
  <c r="W39" i="7"/>
  <c r="T54" i="7"/>
  <c r="BO54" i="7" s="1"/>
  <c r="BP54" i="7" s="1"/>
  <c r="P54" i="7"/>
  <c r="BF38" i="7"/>
  <c r="BJ38" i="7"/>
  <c r="BM38" i="7" s="1"/>
  <c r="BC39" i="7"/>
  <c r="O55" i="7"/>
  <c r="BJ37" i="7"/>
  <c r="BM37" i="7" s="1"/>
  <c r="BF37" i="7"/>
  <c r="BE40" i="9" l="1"/>
  <c r="BH40" i="9" s="1"/>
  <c r="AZ40" i="9"/>
  <c r="BF39" i="9"/>
  <c r="BI39" i="9" s="1"/>
  <c r="BB39" i="9"/>
  <c r="F41" i="9"/>
  <c r="G41" i="9" s="1"/>
  <c r="E41" i="9"/>
  <c r="R41" i="9"/>
  <c r="S41" i="9" s="1"/>
  <c r="Q41" i="9"/>
  <c r="AD41" i="9"/>
  <c r="AE41" i="9" s="1"/>
  <c r="AC41" i="9"/>
  <c r="AP41" i="9"/>
  <c r="AQ41" i="9" s="1"/>
  <c r="AO41" i="9"/>
  <c r="L41" i="9"/>
  <c r="M41" i="9" s="1"/>
  <c r="K41" i="9"/>
  <c r="X41" i="9"/>
  <c r="Y41" i="9" s="1"/>
  <c r="W41" i="9"/>
  <c r="AJ41" i="9"/>
  <c r="AK41" i="9" s="1"/>
  <c r="AY41" i="9" s="1"/>
  <c r="AI41" i="9"/>
  <c r="AV42" i="9"/>
  <c r="AW42" i="9" s="1"/>
  <c r="AU42" i="9"/>
  <c r="BA40" i="9"/>
  <c r="W29" i="8"/>
  <c r="U28" i="8"/>
  <c r="F39" i="8"/>
  <c r="C41" i="8"/>
  <c r="V27" i="8"/>
  <c r="N38" i="8"/>
  <c r="L38" i="8"/>
  <c r="J38" i="8"/>
  <c r="O38" i="8"/>
  <c r="M38" i="8"/>
  <c r="K38" i="8"/>
  <c r="I38" i="8"/>
  <c r="D40" i="8"/>
  <c r="E40" i="8"/>
  <c r="D55" i="7"/>
  <c r="H55" i="7"/>
  <c r="BD39" i="7"/>
  <c r="BI39" i="7"/>
  <c r="BL39" i="7" s="1"/>
  <c r="O56" i="7"/>
  <c r="AV41" i="7"/>
  <c r="AW41" i="7" s="1"/>
  <c r="AU41" i="7"/>
  <c r="AD40" i="7"/>
  <c r="AE40" i="7" s="1"/>
  <c r="AC40" i="7"/>
  <c r="AP40" i="7"/>
  <c r="AQ40" i="7" s="1"/>
  <c r="AO40" i="7"/>
  <c r="N55" i="7"/>
  <c r="J55" i="7"/>
  <c r="T55" i="7"/>
  <c r="BO55" i="7" s="1"/>
  <c r="BP55" i="7" s="1"/>
  <c r="P55" i="7"/>
  <c r="X40" i="7"/>
  <c r="Y40" i="7" s="1"/>
  <c r="W40" i="7"/>
  <c r="AJ40" i="7"/>
  <c r="AK40" i="7" s="1"/>
  <c r="AI40" i="7"/>
  <c r="L40" i="7"/>
  <c r="M40" i="7" s="1"/>
  <c r="K40" i="7"/>
  <c r="F40" i="7"/>
  <c r="G40" i="7" s="1"/>
  <c r="BC40" i="7" s="1"/>
  <c r="E40" i="7"/>
  <c r="R40" i="7"/>
  <c r="S40" i="7" s="1"/>
  <c r="Q40" i="7"/>
  <c r="BI38" i="7"/>
  <c r="BL38" i="7" s="1"/>
  <c r="BD38" i="7"/>
  <c r="BA57" i="7"/>
  <c r="BE39" i="7"/>
  <c r="AZ41" i="9" l="1"/>
  <c r="BE41" i="9"/>
  <c r="BH41" i="9" s="1"/>
  <c r="AV43" i="9"/>
  <c r="AW43" i="9" s="1"/>
  <c r="AU43" i="9"/>
  <c r="AJ42" i="9"/>
  <c r="AK42" i="9" s="1"/>
  <c r="AI42" i="9"/>
  <c r="X42" i="9"/>
  <c r="Y42" i="9" s="1"/>
  <c r="W42" i="9"/>
  <c r="L42" i="9"/>
  <c r="M42" i="9" s="1"/>
  <c r="K42" i="9"/>
  <c r="AP42" i="9"/>
  <c r="AQ42" i="9" s="1"/>
  <c r="AO42" i="9"/>
  <c r="AD42" i="9"/>
  <c r="AE42" i="9" s="1"/>
  <c r="AC42" i="9"/>
  <c r="R42" i="9"/>
  <c r="S42" i="9" s="1"/>
  <c r="Q42" i="9"/>
  <c r="F42" i="9"/>
  <c r="G42" i="9" s="1"/>
  <c r="E42" i="9"/>
  <c r="BF40" i="9"/>
  <c r="BI40" i="9" s="1"/>
  <c r="BB40" i="9"/>
  <c r="BA41" i="9"/>
  <c r="O39" i="8"/>
  <c r="M39" i="8"/>
  <c r="K39" i="8"/>
  <c r="I39" i="8"/>
  <c r="N39" i="8"/>
  <c r="L39" i="8"/>
  <c r="J39" i="8"/>
  <c r="C42" i="8"/>
  <c r="V28" i="8"/>
  <c r="F40" i="8"/>
  <c r="D41" i="8"/>
  <c r="E41" i="8"/>
  <c r="W30" i="8"/>
  <c r="U29" i="8"/>
  <c r="BJ39" i="7"/>
  <c r="BM39" i="7" s="1"/>
  <c r="BF39" i="7"/>
  <c r="O57" i="7"/>
  <c r="R41" i="7"/>
  <c r="S41" i="7" s="1"/>
  <c r="Q41" i="7"/>
  <c r="F41" i="7"/>
  <c r="G41" i="7" s="1"/>
  <c r="E41" i="7"/>
  <c r="L41" i="7"/>
  <c r="M41" i="7" s="1"/>
  <c r="K41" i="7"/>
  <c r="AJ41" i="7"/>
  <c r="AK41" i="7" s="1"/>
  <c r="AI41" i="7"/>
  <c r="X41" i="7"/>
  <c r="Y41" i="7" s="1"/>
  <c r="W41" i="7"/>
  <c r="BE40" i="7"/>
  <c r="T56" i="7"/>
  <c r="P56" i="7"/>
  <c r="BI40" i="7"/>
  <c r="BL40" i="7" s="1"/>
  <c r="BD40" i="7"/>
  <c r="BA58" i="7"/>
  <c r="AP41" i="7"/>
  <c r="AQ41" i="7" s="1"/>
  <c r="AO41" i="7"/>
  <c r="AD41" i="7"/>
  <c r="AE41" i="7" s="1"/>
  <c r="AC41" i="7"/>
  <c r="AV42" i="7"/>
  <c r="AW42" i="7" s="1"/>
  <c r="AU42" i="7"/>
  <c r="H56" i="7"/>
  <c r="D56" i="7"/>
  <c r="N56" i="7"/>
  <c r="J56" i="7"/>
  <c r="BA42" i="9" l="1"/>
  <c r="BF41" i="9"/>
  <c r="BI41" i="9" s="1"/>
  <c r="BB41" i="9"/>
  <c r="F43" i="9"/>
  <c r="G43" i="9" s="1"/>
  <c r="E43" i="9"/>
  <c r="R43" i="9"/>
  <c r="S43" i="9" s="1"/>
  <c r="Q43" i="9"/>
  <c r="AD43" i="9"/>
  <c r="AE43" i="9" s="1"/>
  <c r="AC43" i="9"/>
  <c r="AP43" i="9"/>
  <c r="AQ43" i="9" s="1"/>
  <c r="AO43" i="9"/>
  <c r="L43" i="9"/>
  <c r="M43" i="9" s="1"/>
  <c r="K43" i="9"/>
  <c r="X43" i="9"/>
  <c r="Y43" i="9" s="1"/>
  <c r="W43" i="9"/>
  <c r="AJ43" i="9"/>
  <c r="AK43" i="9" s="1"/>
  <c r="AI43" i="9"/>
  <c r="AV44" i="9"/>
  <c r="AW44" i="9" s="1"/>
  <c r="AU44" i="9"/>
  <c r="AY42" i="9"/>
  <c r="W31" i="8"/>
  <c r="U30" i="8"/>
  <c r="D42" i="8"/>
  <c r="E42" i="8"/>
  <c r="C43" i="8"/>
  <c r="V29" i="8"/>
  <c r="F41" i="8"/>
  <c r="O40" i="8"/>
  <c r="M40" i="8"/>
  <c r="K40" i="8"/>
  <c r="I40" i="8"/>
  <c r="N40" i="8"/>
  <c r="L40" i="8"/>
  <c r="J40" i="8"/>
  <c r="BE41" i="7"/>
  <c r="BA59" i="7"/>
  <c r="BO56" i="7"/>
  <c r="BP56" i="7" s="1"/>
  <c r="BJ40" i="7"/>
  <c r="BM40" i="7" s="1"/>
  <c r="BF40" i="7"/>
  <c r="P57" i="7"/>
  <c r="T57" i="7"/>
  <c r="AV43" i="7"/>
  <c r="AW43" i="7" s="1"/>
  <c r="AU43" i="7"/>
  <c r="AD42" i="7"/>
  <c r="AE42" i="7" s="1"/>
  <c r="AC42" i="7"/>
  <c r="AP42" i="7"/>
  <c r="AQ42" i="7" s="1"/>
  <c r="AO42" i="7"/>
  <c r="O58" i="7"/>
  <c r="BC41" i="7"/>
  <c r="X42" i="7"/>
  <c r="Y42" i="7" s="1"/>
  <c r="W42" i="7"/>
  <c r="AJ42" i="7"/>
  <c r="AK42" i="7" s="1"/>
  <c r="AI42" i="7"/>
  <c r="L42" i="7"/>
  <c r="M42" i="7" s="1"/>
  <c r="K42" i="7"/>
  <c r="F42" i="7"/>
  <c r="G42" i="7" s="1"/>
  <c r="E42" i="7"/>
  <c r="R42" i="7"/>
  <c r="S42" i="7" s="1"/>
  <c r="Q42" i="7"/>
  <c r="H57" i="7"/>
  <c r="D57" i="7"/>
  <c r="N57" i="7"/>
  <c r="J57" i="7"/>
  <c r="AY43" i="9" l="1"/>
  <c r="AZ43" i="9" s="1"/>
  <c r="BE42" i="9"/>
  <c r="BH42" i="9" s="1"/>
  <c r="AZ42" i="9"/>
  <c r="AV45" i="9"/>
  <c r="AW45" i="9" s="1"/>
  <c r="AU45" i="9"/>
  <c r="AJ44" i="9"/>
  <c r="AK44" i="9" s="1"/>
  <c r="AI44" i="9"/>
  <c r="X44" i="9"/>
  <c r="Y44" i="9" s="1"/>
  <c r="W44" i="9"/>
  <c r="L44" i="9"/>
  <c r="M44" i="9" s="1"/>
  <c r="K44" i="9"/>
  <c r="AP44" i="9"/>
  <c r="AQ44" i="9" s="1"/>
  <c r="AO44" i="9"/>
  <c r="AD44" i="9"/>
  <c r="AE44" i="9" s="1"/>
  <c r="AC44" i="9"/>
  <c r="R44" i="9"/>
  <c r="S44" i="9" s="1"/>
  <c r="Q44" i="9"/>
  <c r="F44" i="9"/>
  <c r="G44" i="9" s="1"/>
  <c r="E44" i="9"/>
  <c r="AY44" i="9"/>
  <c r="BA43" i="9"/>
  <c r="BF42" i="9"/>
  <c r="BI42" i="9" s="1"/>
  <c r="BB42" i="9"/>
  <c r="F42" i="8"/>
  <c r="C44" i="8"/>
  <c r="V30" i="8"/>
  <c r="N41" i="8"/>
  <c r="L41" i="8"/>
  <c r="J41" i="8"/>
  <c r="O41" i="8"/>
  <c r="M41" i="8"/>
  <c r="K41" i="8"/>
  <c r="I41" i="8"/>
  <c r="D43" i="8"/>
  <c r="E43" i="8"/>
  <c r="W32" i="8"/>
  <c r="U31" i="8"/>
  <c r="R43" i="7"/>
  <c r="S43" i="7" s="1"/>
  <c r="Q43" i="7"/>
  <c r="F43" i="7"/>
  <c r="G43" i="7" s="1"/>
  <c r="E43" i="7"/>
  <c r="L43" i="7"/>
  <c r="M43" i="7" s="1"/>
  <c r="K43" i="7"/>
  <c r="AJ43" i="7"/>
  <c r="AK43" i="7" s="1"/>
  <c r="AI43" i="7"/>
  <c r="X43" i="7"/>
  <c r="Y43" i="7" s="1"/>
  <c r="W43" i="7"/>
  <c r="BD41" i="7"/>
  <c r="BI41" i="7"/>
  <c r="BL41" i="7" s="1"/>
  <c r="T58" i="7"/>
  <c r="P58" i="7"/>
  <c r="N58" i="7"/>
  <c r="J58" i="7"/>
  <c r="BE42" i="7"/>
  <c r="O59" i="7"/>
  <c r="BJ41" i="7"/>
  <c r="BM41" i="7" s="1"/>
  <c r="BF41" i="7"/>
  <c r="H58" i="7"/>
  <c r="D58" i="7"/>
  <c r="AP43" i="7"/>
  <c r="AQ43" i="7" s="1"/>
  <c r="AO43" i="7"/>
  <c r="AD43" i="7"/>
  <c r="AE43" i="7" s="1"/>
  <c r="AC43" i="7"/>
  <c r="AV44" i="7"/>
  <c r="AW44" i="7" s="1"/>
  <c r="AU44" i="7"/>
  <c r="BO57" i="7"/>
  <c r="BP57" i="7" s="1"/>
  <c r="BA60" i="7"/>
  <c r="BC42" i="7"/>
  <c r="BE43" i="9" l="1"/>
  <c r="BH43" i="9" s="1"/>
  <c r="BF43" i="9"/>
  <c r="BI43" i="9" s="1"/>
  <c r="BB43" i="9"/>
  <c r="F45" i="9"/>
  <c r="G45" i="9" s="1"/>
  <c r="E45" i="9"/>
  <c r="R45" i="9"/>
  <c r="S45" i="9" s="1"/>
  <c r="Q45" i="9"/>
  <c r="AD45" i="9"/>
  <c r="AE45" i="9" s="1"/>
  <c r="AC45" i="9"/>
  <c r="AP45" i="9"/>
  <c r="AQ45" i="9" s="1"/>
  <c r="AO45" i="9"/>
  <c r="L45" i="9"/>
  <c r="M45" i="9" s="1"/>
  <c r="K45" i="9"/>
  <c r="X45" i="9"/>
  <c r="Y45" i="9" s="1"/>
  <c r="W45" i="9"/>
  <c r="AJ45" i="9"/>
  <c r="AK45" i="9" s="1"/>
  <c r="AY45" i="9" s="1"/>
  <c r="AI45" i="9"/>
  <c r="AV46" i="9"/>
  <c r="AW46" i="9" s="1"/>
  <c r="AU46" i="9"/>
  <c r="BE44" i="9"/>
  <c r="BH44" i="9" s="1"/>
  <c r="AZ44" i="9"/>
  <c r="BA44" i="9"/>
  <c r="U32" i="8"/>
  <c r="W33" i="8"/>
  <c r="C45" i="8"/>
  <c r="V31" i="8"/>
  <c r="F43" i="8"/>
  <c r="D44" i="8"/>
  <c r="E44" i="8"/>
  <c r="N42" i="8"/>
  <c r="L42" i="8"/>
  <c r="J42" i="8"/>
  <c r="O42" i="8"/>
  <c r="M42" i="8"/>
  <c r="K42" i="8"/>
  <c r="I42" i="8"/>
  <c r="BC43" i="7"/>
  <c r="BD43" i="7" s="1"/>
  <c r="BI42" i="7"/>
  <c r="BL42" i="7" s="1"/>
  <c r="BD42" i="7"/>
  <c r="BA61" i="7"/>
  <c r="AV45" i="7"/>
  <c r="AW45" i="7" s="1"/>
  <c r="AU45" i="7"/>
  <c r="AD44" i="7"/>
  <c r="AE44" i="7" s="1"/>
  <c r="AC44" i="7"/>
  <c r="AP44" i="7"/>
  <c r="AQ44" i="7" s="1"/>
  <c r="AO44" i="7"/>
  <c r="N59" i="7"/>
  <c r="J59" i="7"/>
  <c r="T59" i="7"/>
  <c r="P59" i="7"/>
  <c r="X44" i="7"/>
  <c r="Y44" i="7" s="1"/>
  <c r="W44" i="7"/>
  <c r="AJ44" i="7"/>
  <c r="AK44" i="7" s="1"/>
  <c r="AI44" i="7"/>
  <c r="L44" i="7"/>
  <c r="M44" i="7" s="1"/>
  <c r="K44" i="7"/>
  <c r="F44" i="7"/>
  <c r="G44" i="7" s="1"/>
  <c r="E44" i="7"/>
  <c r="R44" i="7"/>
  <c r="S44" i="7" s="1"/>
  <c r="Q44" i="7"/>
  <c r="O60" i="7"/>
  <c r="BE43" i="7"/>
  <c r="H59" i="7"/>
  <c r="D59" i="7"/>
  <c r="BJ42" i="7"/>
  <c r="BM42" i="7" s="1"/>
  <c r="BF42" i="7"/>
  <c r="BO58" i="7"/>
  <c r="BP58" i="7" s="1"/>
  <c r="AZ45" i="9" l="1"/>
  <c r="BE45" i="9"/>
  <c r="BH45" i="9" s="1"/>
  <c r="AV47" i="9"/>
  <c r="AW47" i="9" s="1"/>
  <c r="AU47" i="9"/>
  <c r="AJ46" i="9"/>
  <c r="AK46" i="9" s="1"/>
  <c r="AI46" i="9"/>
  <c r="X46" i="9"/>
  <c r="Y46" i="9" s="1"/>
  <c r="W46" i="9"/>
  <c r="L46" i="9"/>
  <c r="M46" i="9" s="1"/>
  <c r="K46" i="9"/>
  <c r="AP46" i="9"/>
  <c r="AQ46" i="9" s="1"/>
  <c r="AO46" i="9"/>
  <c r="AD46" i="9"/>
  <c r="AE46" i="9" s="1"/>
  <c r="AC46" i="9"/>
  <c r="R46" i="9"/>
  <c r="S46" i="9" s="1"/>
  <c r="Q46" i="9"/>
  <c r="F46" i="9"/>
  <c r="G46" i="9" s="1"/>
  <c r="E46" i="9"/>
  <c r="BF44" i="9"/>
  <c r="BI44" i="9" s="1"/>
  <c r="BB44" i="9"/>
  <c r="AY46" i="9"/>
  <c r="BA45" i="9"/>
  <c r="F44" i="8"/>
  <c r="W34" i="8"/>
  <c r="U33" i="8"/>
  <c r="N43" i="8"/>
  <c r="L43" i="8"/>
  <c r="J43" i="8"/>
  <c r="O43" i="8"/>
  <c r="M43" i="8"/>
  <c r="K43" i="8"/>
  <c r="I43" i="8"/>
  <c r="D45" i="8"/>
  <c r="E45" i="8"/>
  <c r="C46" i="8"/>
  <c r="V32" i="8"/>
  <c r="BI43" i="7"/>
  <c r="BL43" i="7" s="1"/>
  <c r="BJ43" i="7"/>
  <c r="BM43" i="7" s="1"/>
  <c r="BF43" i="7"/>
  <c r="T60" i="7"/>
  <c r="P60" i="7"/>
  <c r="R45" i="7"/>
  <c r="S45" i="7" s="1"/>
  <c r="Q45" i="7"/>
  <c r="F45" i="7"/>
  <c r="G45" i="7" s="1"/>
  <c r="E45" i="7"/>
  <c r="L45" i="7"/>
  <c r="M45" i="7" s="1"/>
  <c r="K45" i="7"/>
  <c r="AJ45" i="7"/>
  <c r="AK45" i="7" s="1"/>
  <c r="AI45" i="7"/>
  <c r="X45" i="7"/>
  <c r="Y45" i="7" s="1"/>
  <c r="W45" i="7"/>
  <c r="BE44" i="7"/>
  <c r="BA62" i="7"/>
  <c r="N60" i="7"/>
  <c r="J60" i="7"/>
  <c r="H60" i="7"/>
  <c r="D60" i="7"/>
  <c r="BO59" i="7"/>
  <c r="BP59" i="7" s="1"/>
  <c r="AP45" i="7"/>
  <c r="AQ45" i="7" s="1"/>
  <c r="AO45" i="7"/>
  <c r="AD45" i="7"/>
  <c r="AE45" i="7" s="1"/>
  <c r="AC45" i="7"/>
  <c r="AV46" i="7"/>
  <c r="AW46" i="7" s="1"/>
  <c r="AU46" i="7"/>
  <c r="O61" i="7"/>
  <c r="BC44" i="7"/>
  <c r="BF45" i="9" l="1"/>
  <c r="BI45" i="9" s="1"/>
  <c r="BB45" i="9"/>
  <c r="F47" i="9"/>
  <c r="G47" i="9" s="1"/>
  <c r="E47" i="9"/>
  <c r="R47" i="9"/>
  <c r="S47" i="9" s="1"/>
  <c r="Q47" i="9"/>
  <c r="AD47" i="9"/>
  <c r="AE47" i="9" s="1"/>
  <c r="AC47" i="9"/>
  <c r="AP47" i="9"/>
  <c r="AQ47" i="9" s="1"/>
  <c r="AO47" i="9"/>
  <c r="L47" i="9"/>
  <c r="M47" i="9" s="1"/>
  <c r="K47" i="9"/>
  <c r="X47" i="9"/>
  <c r="Y47" i="9" s="1"/>
  <c r="W47" i="9"/>
  <c r="AJ47" i="9"/>
  <c r="AK47" i="9" s="1"/>
  <c r="AY47" i="9" s="1"/>
  <c r="AI47" i="9"/>
  <c r="AV48" i="9"/>
  <c r="AW48" i="9" s="1"/>
  <c r="AU48" i="9"/>
  <c r="AZ46" i="9"/>
  <c r="BE46" i="9"/>
  <c r="BH46" i="9" s="1"/>
  <c r="BA46" i="9"/>
  <c r="D46" i="8"/>
  <c r="E46" i="8"/>
  <c r="C47" i="8"/>
  <c r="V33" i="8"/>
  <c r="F45" i="8"/>
  <c r="U34" i="8"/>
  <c r="W35" i="8"/>
  <c r="N44" i="8"/>
  <c r="L44" i="8"/>
  <c r="J44" i="8"/>
  <c r="O44" i="8"/>
  <c r="M44" i="8"/>
  <c r="K44" i="8"/>
  <c r="I44" i="8"/>
  <c r="BI44" i="7"/>
  <c r="BL44" i="7" s="1"/>
  <c r="BD44" i="7"/>
  <c r="H61" i="7"/>
  <c r="D61" i="7"/>
  <c r="AV47" i="7"/>
  <c r="AW47" i="7" s="1"/>
  <c r="AU47" i="7"/>
  <c r="AD46" i="7"/>
  <c r="AE46" i="7" s="1"/>
  <c r="AC46" i="7"/>
  <c r="AP46" i="7"/>
  <c r="AQ46" i="7" s="1"/>
  <c r="AO46" i="7"/>
  <c r="BA63" i="7"/>
  <c r="BJ44" i="7"/>
  <c r="BM44" i="7" s="1"/>
  <c r="BF44" i="7"/>
  <c r="BO60" i="7"/>
  <c r="BP60" i="7" s="1"/>
  <c r="N61" i="7"/>
  <c r="J61" i="7"/>
  <c r="T61" i="7"/>
  <c r="BO61" i="7" s="1"/>
  <c r="P61" i="7"/>
  <c r="BE45" i="7"/>
  <c r="O62" i="7"/>
  <c r="BC45" i="7"/>
  <c r="X46" i="7"/>
  <c r="Y46" i="7" s="1"/>
  <c r="W46" i="7"/>
  <c r="AJ46" i="7"/>
  <c r="AK46" i="7" s="1"/>
  <c r="AI46" i="7"/>
  <c r="L46" i="7"/>
  <c r="M46" i="7" s="1"/>
  <c r="K46" i="7"/>
  <c r="F46" i="7"/>
  <c r="G46" i="7" s="1"/>
  <c r="E46" i="7"/>
  <c r="R46" i="7"/>
  <c r="S46" i="7" s="1"/>
  <c r="Q46" i="7"/>
  <c r="AZ47" i="9" l="1"/>
  <c r="BE47" i="9"/>
  <c r="BH47" i="9" s="1"/>
  <c r="BF46" i="9"/>
  <c r="BI46" i="9" s="1"/>
  <c r="BB46" i="9"/>
  <c r="AV49" i="9"/>
  <c r="AW49" i="9" s="1"/>
  <c r="AU49" i="9"/>
  <c r="AJ48" i="9"/>
  <c r="AK48" i="9" s="1"/>
  <c r="AI48" i="9"/>
  <c r="X48" i="9"/>
  <c r="Y48" i="9" s="1"/>
  <c r="W48" i="9"/>
  <c r="L48" i="9"/>
  <c r="M48" i="9" s="1"/>
  <c r="K48" i="9"/>
  <c r="AP48" i="9"/>
  <c r="AQ48" i="9" s="1"/>
  <c r="AO48" i="9"/>
  <c r="AD48" i="9"/>
  <c r="AE48" i="9" s="1"/>
  <c r="AC48" i="9"/>
  <c r="R48" i="9"/>
  <c r="S48" i="9" s="1"/>
  <c r="Q48" i="9"/>
  <c r="F48" i="9"/>
  <c r="G48" i="9" s="1"/>
  <c r="E48" i="9"/>
  <c r="AY48" i="9"/>
  <c r="BA47" i="9"/>
  <c r="W36" i="8"/>
  <c r="U35" i="8"/>
  <c r="F46" i="8"/>
  <c r="C48" i="8"/>
  <c r="V34" i="8"/>
  <c r="N45" i="8"/>
  <c r="L45" i="8"/>
  <c r="J45" i="8"/>
  <c r="O45" i="8"/>
  <c r="M45" i="8"/>
  <c r="K45" i="8"/>
  <c r="I45" i="8"/>
  <c r="D47" i="8"/>
  <c r="E47" i="8"/>
  <c r="BC46" i="7"/>
  <c r="BI46" i="7" s="1"/>
  <c r="BL46" i="7" s="1"/>
  <c r="R47" i="7"/>
  <c r="S47" i="7" s="1"/>
  <c r="Q47" i="7"/>
  <c r="N62" i="7"/>
  <c r="J62" i="7"/>
  <c r="T62" i="7"/>
  <c r="P62" i="7"/>
  <c r="BP61" i="7"/>
  <c r="O63" i="7"/>
  <c r="AP47" i="7"/>
  <c r="AQ47" i="7" s="1"/>
  <c r="AO47" i="7"/>
  <c r="AD47" i="7"/>
  <c r="AE47" i="7" s="1"/>
  <c r="AC47" i="7"/>
  <c r="AV48" i="7"/>
  <c r="AW48" i="7" s="1"/>
  <c r="AU48" i="7"/>
  <c r="F47" i="7"/>
  <c r="G47" i="7" s="1"/>
  <c r="E47" i="7"/>
  <c r="L47" i="7"/>
  <c r="M47" i="7" s="1"/>
  <c r="K47" i="7"/>
  <c r="AJ47" i="7"/>
  <c r="AK47" i="7" s="1"/>
  <c r="AI47" i="7"/>
  <c r="X47" i="7"/>
  <c r="Y47" i="7" s="1"/>
  <c r="W47" i="7"/>
  <c r="BD45" i="7"/>
  <c r="BI45" i="7"/>
  <c r="BL45" i="7" s="1"/>
  <c r="D62" i="7"/>
  <c r="H62" i="7"/>
  <c r="BJ45" i="7"/>
  <c r="BM45" i="7" s="1"/>
  <c r="BF45" i="7"/>
  <c r="BA65" i="7"/>
  <c r="BA64" i="7"/>
  <c r="BE46" i="7"/>
  <c r="BC47" i="7"/>
  <c r="BF47" i="9" l="1"/>
  <c r="BI47" i="9" s="1"/>
  <c r="BB47" i="9"/>
  <c r="F49" i="9"/>
  <c r="G49" i="9" s="1"/>
  <c r="E49" i="9"/>
  <c r="R49" i="9"/>
  <c r="S49" i="9" s="1"/>
  <c r="Q49" i="9"/>
  <c r="AD49" i="9"/>
  <c r="AE49" i="9" s="1"/>
  <c r="AC49" i="9"/>
  <c r="AP49" i="9"/>
  <c r="AQ49" i="9" s="1"/>
  <c r="AO49" i="9"/>
  <c r="L49" i="9"/>
  <c r="M49" i="9" s="1"/>
  <c r="K49" i="9"/>
  <c r="X49" i="9"/>
  <c r="Y49" i="9" s="1"/>
  <c r="W49" i="9"/>
  <c r="AJ49" i="9"/>
  <c r="AK49" i="9" s="1"/>
  <c r="AY49" i="9" s="1"/>
  <c r="AI49" i="9"/>
  <c r="AV50" i="9"/>
  <c r="AW50" i="9" s="1"/>
  <c r="AU50" i="9"/>
  <c r="AZ48" i="9"/>
  <c r="BE48" i="9"/>
  <c r="BH48" i="9" s="1"/>
  <c r="BA48" i="9"/>
  <c r="C49" i="8"/>
  <c r="V35" i="8"/>
  <c r="F47" i="8"/>
  <c r="D48" i="8"/>
  <c r="E48" i="8"/>
  <c r="N46" i="8"/>
  <c r="L46" i="8"/>
  <c r="J46" i="8"/>
  <c r="O46" i="8"/>
  <c r="M46" i="8"/>
  <c r="K46" i="8"/>
  <c r="I46" i="8"/>
  <c r="U36" i="8"/>
  <c r="W37" i="8"/>
  <c r="BD46" i="7"/>
  <c r="BF46" i="7"/>
  <c r="BJ46" i="7"/>
  <c r="BM46" i="7" s="1"/>
  <c r="O65" i="7"/>
  <c r="AV49" i="7"/>
  <c r="AW49" i="7" s="1"/>
  <c r="AU49" i="7"/>
  <c r="AD48" i="7"/>
  <c r="AE48" i="7" s="1"/>
  <c r="AC48" i="7"/>
  <c r="AP48" i="7"/>
  <c r="AQ48" i="7" s="1"/>
  <c r="AO48" i="7"/>
  <c r="T63" i="7"/>
  <c r="P63" i="7"/>
  <c r="N63" i="7"/>
  <c r="J63" i="7"/>
  <c r="R48" i="7"/>
  <c r="S48" i="7" s="1"/>
  <c r="Q48" i="7"/>
  <c r="BD47" i="7"/>
  <c r="BI47" i="7"/>
  <c r="BL47" i="7" s="1"/>
  <c r="O64" i="7"/>
  <c r="X48" i="7"/>
  <c r="Y48" i="7" s="1"/>
  <c r="W48" i="7"/>
  <c r="AJ48" i="7"/>
  <c r="AK48" i="7" s="1"/>
  <c r="AI48" i="7"/>
  <c r="L48" i="7"/>
  <c r="M48" i="7" s="1"/>
  <c r="K48" i="7"/>
  <c r="F48" i="7"/>
  <c r="G48" i="7" s="1"/>
  <c r="BC48" i="7" s="1"/>
  <c r="E48" i="7"/>
  <c r="BE47" i="7"/>
  <c r="H63" i="7"/>
  <c r="D63" i="7"/>
  <c r="BO62" i="7"/>
  <c r="BP62" i="7" s="1"/>
  <c r="AZ49" i="9" l="1"/>
  <c r="BE49" i="9"/>
  <c r="BH49" i="9" s="1"/>
  <c r="BF48" i="9"/>
  <c r="BI48" i="9" s="1"/>
  <c r="BB48" i="9"/>
  <c r="AV51" i="9"/>
  <c r="AW51" i="9" s="1"/>
  <c r="AU51" i="9"/>
  <c r="AJ50" i="9"/>
  <c r="AK50" i="9" s="1"/>
  <c r="AI50" i="9"/>
  <c r="X50" i="9"/>
  <c r="Y50" i="9" s="1"/>
  <c r="W50" i="9"/>
  <c r="L50" i="9"/>
  <c r="M50" i="9" s="1"/>
  <c r="K50" i="9"/>
  <c r="AP50" i="9"/>
  <c r="AQ50" i="9" s="1"/>
  <c r="AO50" i="9"/>
  <c r="AD50" i="9"/>
  <c r="AE50" i="9" s="1"/>
  <c r="AC50" i="9"/>
  <c r="R50" i="9"/>
  <c r="S50" i="9" s="1"/>
  <c r="Q50" i="9"/>
  <c r="F50" i="9"/>
  <c r="G50" i="9" s="1"/>
  <c r="E50" i="9"/>
  <c r="AY50" i="9"/>
  <c r="BA49" i="9"/>
  <c r="C50" i="8"/>
  <c r="V36" i="8"/>
  <c r="F48" i="8"/>
  <c r="W38" i="8"/>
  <c r="U38" i="8" s="1"/>
  <c r="U37" i="8"/>
  <c r="N47" i="8"/>
  <c r="L47" i="8"/>
  <c r="J47" i="8"/>
  <c r="O47" i="8"/>
  <c r="M47" i="8"/>
  <c r="K47" i="8"/>
  <c r="I47" i="8"/>
  <c r="D49" i="8"/>
  <c r="E49" i="8"/>
  <c r="BJ47" i="7"/>
  <c r="BM47" i="7" s="1"/>
  <c r="BF47" i="7"/>
  <c r="AJ49" i="7"/>
  <c r="AK49" i="7" s="1"/>
  <c r="AI49" i="7"/>
  <c r="BD48" i="7"/>
  <c r="BI48" i="7"/>
  <c r="BL48" i="7" s="1"/>
  <c r="H64" i="7"/>
  <c r="D64" i="7"/>
  <c r="R49" i="7"/>
  <c r="S49" i="7" s="1"/>
  <c r="Q49" i="7"/>
  <c r="AP49" i="7"/>
  <c r="AQ49" i="7" s="1"/>
  <c r="AO49" i="7"/>
  <c r="AD49" i="7"/>
  <c r="AE49" i="7" s="1"/>
  <c r="AC49" i="7"/>
  <c r="AV50" i="7"/>
  <c r="AW50" i="7" s="1"/>
  <c r="AU50" i="7"/>
  <c r="T65" i="7"/>
  <c r="P65" i="7"/>
  <c r="F49" i="7"/>
  <c r="G49" i="7" s="1"/>
  <c r="E49" i="7"/>
  <c r="L49" i="7"/>
  <c r="M49" i="7" s="1"/>
  <c r="K49" i="7"/>
  <c r="X49" i="7"/>
  <c r="Y49" i="7" s="1"/>
  <c r="W49" i="7"/>
  <c r="N64" i="7"/>
  <c r="J64" i="7"/>
  <c r="T64" i="7"/>
  <c r="BO64" i="7" s="1"/>
  <c r="P64" i="7"/>
  <c r="BO63" i="7"/>
  <c r="BP63" i="7" s="1"/>
  <c r="BE48" i="7"/>
  <c r="BC49" i="7"/>
  <c r="H65" i="7"/>
  <c r="D65" i="7"/>
  <c r="N65" i="7"/>
  <c r="J65" i="7"/>
  <c r="AZ50" i="9" l="1"/>
  <c r="BE50" i="9"/>
  <c r="BH50" i="9" s="1"/>
  <c r="BF49" i="9"/>
  <c r="BI49" i="9" s="1"/>
  <c r="BB49" i="9"/>
  <c r="F51" i="9"/>
  <c r="G51" i="9" s="1"/>
  <c r="E51" i="9"/>
  <c r="R51" i="9"/>
  <c r="S51" i="9" s="1"/>
  <c r="Q51" i="9"/>
  <c r="AD51" i="9"/>
  <c r="AE51" i="9" s="1"/>
  <c r="AC51" i="9"/>
  <c r="AP51" i="9"/>
  <c r="AQ51" i="9" s="1"/>
  <c r="AO51" i="9"/>
  <c r="L51" i="9"/>
  <c r="M51" i="9" s="1"/>
  <c r="K51" i="9"/>
  <c r="X51" i="9"/>
  <c r="Y51" i="9" s="1"/>
  <c r="W51" i="9"/>
  <c r="AJ51" i="9"/>
  <c r="AK51" i="9" s="1"/>
  <c r="AY51" i="9" s="1"/>
  <c r="AI51" i="9"/>
  <c r="AV52" i="9"/>
  <c r="AW52" i="9" s="1"/>
  <c r="AU52" i="9"/>
  <c r="BA50" i="9"/>
  <c r="C51" i="8"/>
  <c r="V37" i="8"/>
  <c r="F49" i="8"/>
  <c r="C52" i="8"/>
  <c r="V38" i="8"/>
  <c r="N48" i="8"/>
  <c r="L48" i="8"/>
  <c r="J48" i="8"/>
  <c r="O48" i="8"/>
  <c r="M48" i="8"/>
  <c r="K48" i="8"/>
  <c r="I48" i="8"/>
  <c r="D50" i="8"/>
  <c r="E50" i="8"/>
  <c r="BI49" i="7"/>
  <c r="BL49" i="7" s="1"/>
  <c r="BD49" i="7"/>
  <c r="BP64" i="7"/>
  <c r="AV51" i="7"/>
  <c r="AW51" i="7" s="1"/>
  <c r="AU51" i="7"/>
  <c r="AD50" i="7"/>
  <c r="AE50" i="7" s="1"/>
  <c r="AC50" i="7"/>
  <c r="AP50" i="7"/>
  <c r="AQ50" i="7" s="1"/>
  <c r="AO50" i="7"/>
  <c r="R50" i="7"/>
  <c r="S50" i="7" s="1"/>
  <c r="Q50" i="7"/>
  <c r="AJ50" i="7"/>
  <c r="AK50" i="7" s="1"/>
  <c r="AI50" i="7"/>
  <c r="BJ48" i="7"/>
  <c r="BM48" i="7" s="1"/>
  <c r="BF48" i="7"/>
  <c r="X50" i="7"/>
  <c r="Y50" i="7" s="1"/>
  <c r="W50" i="7"/>
  <c r="L50" i="7"/>
  <c r="M50" i="7" s="1"/>
  <c r="K50" i="7"/>
  <c r="F50" i="7"/>
  <c r="G50" i="7" s="1"/>
  <c r="E50" i="7"/>
  <c r="BO65" i="7"/>
  <c r="BP65" i="7" s="1"/>
  <c r="BE49" i="7"/>
  <c r="AZ51" i="9" l="1"/>
  <c r="BE51" i="9"/>
  <c r="BH51" i="9" s="1"/>
  <c r="BF50" i="9"/>
  <c r="BI50" i="9" s="1"/>
  <c r="BB50" i="9"/>
  <c r="AV53" i="9"/>
  <c r="AW53" i="9" s="1"/>
  <c r="AU53" i="9"/>
  <c r="AJ52" i="9"/>
  <c r="AK52" i="9" s="1"/>
  <c r="AI52" i="9"/>
  <c r="X52" i="9"/>
  <c r="Y52" i="9" s="1"/>
  <c r="W52" i="9"/>
  <c r="L52" i="9"/>
  <c r="M52" i="9" s="1"/>
  <c r="K52" i="9"/>
  <c r="AP52" i="9"/>
  <c r="AQ52" i="9" s="1"/>
  <c r="AO52" i="9"/>
  <c r="AD52" i="9"/>
  <c r="AE52" i="9" s="1"/>
  <c r="AC52" i="9"/>
  <c r="R52" i="9"/>
  <c r="S52" i="9" s="1"/>
  <c r="Q52" i="9"/>
  <c r="F52" i="9"/>
  <c r="G52" i="9" s="1"/>
  <c r="AY52" i="9" s="1"/>
  <c r="E52" i="9"/>
  <c r="BA51" i="9"/>
  <c r="F50" i="8"/>
  <c r="D52" i="8"/>
  <c r="E52" i="8"/>
  <c r="N49" i="8"/>
  <c r="L49" i="8"/>
  <c r="J49" i="8"/>
  <c r="O49" i="8"/>
  <c r="M49" i="8"/>
  <c r="K49" i="8"/>
  <c r="I49" i="8"/>
  <c r="D51" i="8"/>
  <c r="E51" i="8"/>
  <c r="BC50" i="7"/>
  <c r="BF49" i="7"/>
  <c r="BJ49" i="7"/>
  <c r="BM49" i="7" s="1"/>
  <c r="R51" i="7"/>
  <c r="S51" i="7" s="1"/>
  <c r="Q51" i="7"/>
  <c r="AP51" i="7"/>
  <c r="AQ51" i="7" s="1"/>
  <c r="AO51" i="7"/>
  <c r="AD51" i="7"/>
  <c r="AE51" i="7" s="1"/>
  <c r="AC51" i="7"/>
  <c r="AV52" i="7"/>
  <c r="AW52" i="7" s="1"/>
  <c r="AU52" i="7"/>
  <c r="BD50" i="7"/>
  <c r="BI50" i="7"/>
  <c r="BL50" i="7" s="1"/>
  <c r="F51" i="7"/>
  <c r="G51" i="7" s="1"/>
  <c r="E51" i="7"/>
  <c r="L51" i="7"/>
  <c r="M51" i="7" s="1"/>
  <c r="K51" i="7"/>
  <c r="X51" i="7"/>
  <c r="Y51" i="7" s="1"/>
  <c r="W51" i="7"/>
  <c r="AJ51" i="7"/>
  <c r="AK51" i="7" s="1"/>
  <c r="BC51" i="7" s="1"/>
  <c r="AI51" i="7"/>
  <c r="BE50" i="7"/>
  <c r="AZ52" i="9" l="1"/>
  <c r="BE52" i="9"/>
  <c r="BH52" i="9" s="1"/>
  <c r="BF51" i="9"/>
  <c r="BI51" i="9" s="1"/>
  <c r="BB51" i="9"/>
  <c r="F53" i="9"/>
  <c r="G53" i="9" s="1"/>
  <c r="E53" i="9"/>
  <c r="R53" i="9"/>
  <c r="S53" i="9" s="1"/>
  <c r="Q53" i="9"/>
  <c r="AD53" i="9"/>
  <c r="AE53" i="9" s="1"/>
  <c r="AC53" i="9"/>
  <c r="AP53" i="9"/>
  <c r="AQ53" i="9" s="1"/>
  <c r="AO53" i="9"/>
  <c r="L53" i="9"/>
  <c r="M53" i="9" s="1"/>
  <c r="K53" i="9"/>
  <c r="X53" i="9"/>
  <c r="Y53" i="9" s="1"/>
  <c r="W53" i="9"/>
  <c r="AJ53" i="9"/>
  <c r="AK53" i="9" s="1"/>
  <c r="AY53" i="9" s="1"/>
  <c r="AI53" i="9"/>
  <c r="AV54" i="9"/>
  <c r="AW54" i="9" s="1"/>
  <c r="AU54" i="9"/>
  <c r="BA52" i="9"/>
  <c r="F51" i="8"/>
  <c r="F52" i="8"/>
  <c r="N50" i="8"/>
  <c r="L50" i="8"/>
  <c r="J50" i="8"/>
  <c r="O50" i="8"/>
  <c r="M50" i="8"/>
  <c r="K50" i="8"/>
  <c r="I50" i="8"/>
  <c r="BI51" i="7"/>
  <c r="BL51" i="7" s="1"/>
  <c r="BD51" i="7"/>
  <c r="BJ50" i="7"/>
  <c r="BM50" i="7" s="1"/>
  <c r="BF50" i="7"/>
  <c r="AJ52" i="7"/>
  <c r="AK52" i="7" s="1"/>
  <c r="AI52" i="7"/>
  <c r="X52" i="7"/>
  <c r="Y52" i="7" s="1"/>
  <c r="W52" i="7"/>
  <c r="L52" i="7"/>
  <c r="M52" i="7" s="1"/>
  <c r="K52" i="7"/>
  <c r="F52" i="7"/>
  <c r="G52" i="7" s="1"/>
  <c r="E52" i="7"/>
  <c r="AV53" i="7"/>
  <c r="AW53" i="7" s="1"/>
  <c r="AU53" i="7"/>
  <c r="AD52" i="7"/>
  <c r="AE52" i="7" s="1"/>
  <c r="AC52" i="7"/>
  <c r="AP52" i="7"/>
  <c r="AQ52" i="7" s="1"/>
  <c r="AO52" i="7"/>
  <c r="R52" i="7"/>
  <c r="S52" i="7" s="1"/>
  <c r="Q52" i="7"/>
  <c r="BC52" i="7"/>
  <c r="BE51" i="7"/>
  <c r="AZ53" i="9" l="1"/>
  <c r="BE53" i="9"/>
  <c r="BH53" i="9" s="1"/>
  <c r="BF52" i="9"/>
  <c r="BI52" i="9" s="1"/>
  <c r="BB52" i="9"/>
  <c r="AV55" i="9"/>
  <c r="AW55" i="9" s="1"/>
  <c r="AU55" i="9"/>
  <c r="AJ54" i="9"/>
  <c r="AK54" i="9" s="1"/>
  <c r="AI54" i="9"/>
  <c r="X54" i="9"/>
  <c r="Y54" i="9" s="1"/>
  <c r="W54" i="9"/>
  <c r="L54" i="9"/>
  <c r="M54" i="9" s="1"/>
  <c r="K54" i="9"/>
  <c r="AP54" i="9"/>
  <c r="AQ54" i="9" s="1"/>
  <c r="AO54" i="9"/>
  <c r="AD54" i="9"/>
  <c r="AE54" i="9" s="1"/>
  <c r="AC54" i="9"/>
  <c r="R54" i="9"/>
  <c r="S54" i="9" s="1"/>
  <c r="Q54" i="9"/>
  <c r="F54" i="9"/>
  <c r="G54" i="9" s="1"/>
  <c r="AY54" i="9" s="1"/>
  <c r="E54" i="9"/>
  <c r="BA53" i="9"/>
  <c r="N52" i="8"/>
  <c r="L52" i="8"/>
  <c r="J52" i="8"/>
  <c r="O52" i="8"/>
  <c r="M52" i="8"/>
  <c r="K52" i="8"/>
  <c r="I52" i="8"/>
  <c r="N51" i="8"/>
  <c r="L51" i="8"/>
  <c r="J51" i="8"/>
  <c r="O51" i="8"/>
  <c r="M51" i="8"/>
  <c r="K51" i="8"/>
  <c r="I51" i="8"/>
  <c r="BD52" i="7"/>
  <c r="BI52" i="7"/>
  <c r="BL52" i="7" s="1"/>
  <c r="BE52" i="7"/>
  <c r="BJ51" i="7"/>
  <c r="BM51" i="7" s="1"/>
  <c r="BF51" i="7"/>
  <c r="R53" i="7"/>
  <c r="S53" i="7" s="1"/>
  <c r="Q53" i="7"/>
  <c r="AP53" i="7"/>
  <c r="AQ53" i="7" s="1"/>
  <c r="AO53" i="7"/>
  <c r="AD53" i="7"/>
  <c r="AE53" i="7" s="1"/>
  <c r="AC53" i="7"/>
  <c r="AV54" i="7"/>
  <c r="AW54" i="7" s="1"/>
  <c r="AU54" i="7"/>
  <c r="F53" i="7"/>
  <c r="G53" i="7" s="1"/>
  <c r="E53" i="7"/>
  <c r="L53" i="7"/>
  <c r="M53" i="7" s="1"/>
  <c r="K53" i="7"/>
  <c r="X53" i="7"/>
  <c r="Y53" i="7" s="1"/>
  <c r="W53" i="7"/>
  <c r="AJ53" i="7"/>
  <c r="AK53" i="7" s="1"/>
  <c r="AI53" i="7"/>
  <c r="AZ54" i="9" l="1"/>
  <c r="BE54" i="9"/>
  <c r="BH54" i="9" s="1"/>
  <c r="BF53" i="9"/>
  <c r="BI53" i="9" s="1"/>
  <c r="BB53" i="9"/>
  <c r="F55" i="9"/>
  <c r="G55" i="9" s="1"/>
  <c r="E55" i="9"/>
  <c r="R55" i="9"/>
  <c r="S55" i="9" s="1"/>
  <c r="Q55" i="9"/>
  <c r="AD55" i="9"/>
  <c r="AE55" i="9" s="1"/>
  <c r="AC55" i="9"/>
  <c r="AP55" i="9"/>
  <c r="AQ55" i="9" s="1"/>
  <c r="AO55" i="9"/>
  <c r="L55" i="9"/>
  <c r="M55" i="9" s="1"/>
  <c r="K55" i="9"/>
  <c r="X55" i="9"/>
  <c r="Y55" i="9" s="1"/>
  <c r="W55" i="9"/>
  <c r="AJ55" i="9"/>
  <c r="AK55" i="9" s="1"/>
  <c r="AY55" i="9" s="1"/>
  <c r="AI55" i="9"/>
  <c r="AV56" i="9"/>
  <c r="AW56" i="9" s="1"/>
  <c r="AU56" i="9"/>
  <c r="BA54" i="9"/>
  <c r="BC53" i="7"/>
  <c r="BI53" i="7" s="1"/>
  <c r="BL53" i="7" s="1"/>
  <c r="BE53" i="7"/>
  <c r="AJ54" i="7"/>
  <c r="AK54" i="7" s="1"/>
  <c r="AI54" i="7"/>
  <c r="X54" i="7"/>
  <c r="Y54" i="7" s="1"/>
  <c r="W54" i="7"/>
  <c r="L54" i="7"/>
  <c r="M54" i="7" s="1"/>
  <c r="K54" i="7"/>
  <c r="F54" i="7"/>
  <c r="G54" i="7" s="1"/>
  <c r="E54" i="7"/>
  <c r="AV55" i="7"/>
  <c r="AW55" i="7" s="1"/>
  <c r="AU55" i="7"/>
  <c r="AD54" i="7"/>
  <c r="AE54" i="7" s="1"/>
  <c r="AC54" i="7"/>
  <c r="AP54" i="7"/>
  <c r="AQ54" i="7" s="1"/>
  <c r="AO54" i="7"/>
  <c r="R54" i="7"/>
  <c r="S54" i="7" s="1"/>
  <c r="Q54" i="7"/>
  <c r="BJ52" i="7"/>
  <c r="BM52" i="7" s="1"/>
  <c r="BF52" i="7"/>
  <c r="AZ55" i="9" l="1"/>
  <c r="BE55" i="9"/>
  <c r="BH55" i="9" s="1"/>
  <c r="AV57" i="9"/>
  <c r="AW57" i="9" s="1"/>
  <c r="AU57" i="9"/>
  <c r="AJ56" i="9"/>
  <c r="AK56" i="9" s="1"/>
  <c r="AI56" i="9"/>
  <c r="X56" i="9"/>
  <c r="Y56" i="9" s="1"/>
  <c r="W56" i="9"/>
  <c r="L56" i="9"/>
  <c r="M56" i="9" s="1"/>
  <c r="K56" i="9"/>
  <c r="AP56" i="9"/>
  <c r="AQ56" i="9" s="1"/>
  <c r="AO56" i="9"/>
  <c r="AD56" i="9"/>
  <c r="AE56" i="9" s="1"/>
  <c r="AC56" i="9"/>
  <c r="R56" i="9"/>
  <c r="S56" i="9" s="1"/>
  <c r="Q56" i="9"/>
  <c r="F56" i="9"/>
  <c r="G56" i="9" s="1"/>
  <c r="E56" i="9"/>
  <c r="BF54" i="9"/>
  <c r="BI54" i="9" s="1"/>
  <c r="BB54" i="9"/>
  <c r="BA55" i="9"/>
  <c r="BD53" i="7"/>
  <c r="BE54" i="7"/>
  <c r="R55" i="7"/>
  <c r="S55" i="7" s="1"/>
  <c r="Q55" i="7"/>
  <c r="AP55" i="7"/>
  <c r="AQ55" i="7" s="1"/>
  <c r="AO55" i="7"/>
  <c r="AD55" i="7"/>
  <c r="AE55" i="7" s="1"/>
  <c r="AC55" i="7"/>
  <c r="AV56" i="7"/>
  <c r="AW56" i="7" s="1"/>
  <c r="AU56" i="7"/>
  <c r="F55" i="7"/>
  <c r="G55" i="7" s="1"/>
  <c r="E55" i="7"/>
  <c r="L55" i="7"/>
  <c r="M55" i="7" s="1"/>
  <c r="K55" i="7"/>
  <c r="X55" i="7"/>
  <c r="Y55" i="7" s="1"/>
  <c r="W55" i="7"/>
  <c r="AJ55" i="7"/>
  <c r="AK55" i="7" s="1"/>
  <c r="AI55" i="7"/>
  <c r="BF53" i="7"/>
  <c r="BJ53" i="7"/>
  <c r="BM53" i="7" s="1"/>
  <c r="BJ54" i="7"/>
  <c r="BM54" i="7" s="1"/>
  <c r="BF54" i="7"/>
  <c r="BC54" i="7"/>
  <c r="BF55" i="9" l="1"/>
  <c r="BI55" i="9" s="1"/>
  <c r="BB55" i="9"/>
  <c r="BA56" i="9"/>
  <c r="F57" i="9"/>
  <c r="G57" i="9" s="1"/>
  <c r="E57" i="9"/>
  <c r="R57" i="9"/>
  <c r="S57" i="9" s="1"/>
  <c r="Q57" i="9"/>
  <c r="AD57" i="9"/>
  <c r="AE57" i="9" s="1"/>
  <c r="AC57" i="9"/>
  <c r="AP57" i="9"/>
  <c r="AQ57" i="9" s="1"/>
  <c r="AO57" i="9"/>
  <c r="L57" i="9"/>
  <c r="M57" i="9" s="1"/>
  <c r="K57" i="9"/>
  <c r="X57" i="9"/>
  <c r="Y57" i="9" s="1"/>
  <c r="W57" i="9"/>
  <c r="AJ57" i="9"/>
  <c r="AK57" i="9" s="1"/>
  <c r="AI57" i="9"/>
  <c r="AV58" i="9"/>
  <c r="AW58" i="9" s="1"/>
  <c r="AU58" i="9"/>
  <c r="AY56" i="9"/>
  <c r="BC55" i="7"/>
  <c r="BD54" i="7"/>
  <c r="BI54" i="7"/>
  <c r="BL54" i="7" s="1"/>
  <c r="AJ56" i="7"/>
  <c r="AK56" i="7" s="1"/>
  <c r="AI56" i="7"/>
  <c r="X56" i="7"/>
  <c r="Y56" i="7" s="1"/>
  <c r="W56" i="7"/>
  <c r="L56" i="7"/>
  <c r="M56" i="7" s="1"/>
  <c r="K56" i="7"/>
  <c r="F56" i="7"/>
  <c r="G56" i="7" s="1"/>
  <c r="E56" i="7"/>
  <c r="AV57" i="7"/>
  <c r="AW57" i="7" s="1"/>
  <c r="AU57" i="7"/>
  <c r="AD56" i="7"/>
  <c r="AE56" i="7" s="1"/>
  <c r="AC56" i="7"/>
  <c r="AP56" i="7"/>
  <c r="AQ56" i="7" s="1"/>
  <c r="AO56" i="7"/>
  <c r="R56" i="7"/>
  <c r="S56" i="7" s="1"/>
  <c r="Q56" i="7"/>
  <c r="BI55" i="7"/>
  <c r="BL55" i="7" s="1"/>
  <c r="BD55" i="7"/>
  <c r="BC56" i="7"/>
  <c r="BE55" i="7"/>
  <c r="AY57" i="9" l="1"/>
  <c r="AZ57" i="9" s="1"/>
  <c r="AZ56" i="9"/>
  <c r="BE56" i="9"/>
  <c r="BH56" i="9" s="1"/>
  <c r="AV59" i="9"/>
  <c r="AW59" i="9" s="1"/>
  <c r="AU59" i="9"/>
  <c r="AJ58" i="9"/>
  <c r="AK58" i="9" s="1"/>
  <c r="AI58" i="9"/>
  <c r="X58" i="9"/>
  <c r="Y58" i="9" s="1"/>
  <c r="W58" i="9"/>
  <c r="L58" i="9"/>
  <c r="M58" i="9" s="1"/>
  <c r="K58" i="9"/>
  <c r="AP58" i="9"/>
  <c r="AQ58" i="9" s="1"/>
  <c r="AO58" i="9"/>
  <c r="AD58" i="9"/>
  <c r="AE58" i="9" s="1"/>
  <c r="AC58" i="9"/>
  <c r="R58" i="9"/>
  <c r="S58" i="9" s="1"/>
  <c r="Q58" i="9"/>
  <c r="F58" i="9"/>
  <c r="G58" i="9" s="1"/>
  <c r="AY58" i="9" s="1"/>
  <c r="E58" i="9"/>
  <c r="BA57" i="9"/>
  <c r="BF56" i="9"/>
  <c r="BI56" i="9" s="1"/>
  <c r="BB56" i="9"/>
  <c r="BE56" i="7"/>
  <c r="BJ55" i="7"/>
  <c r="BM55" i="7" s="1"/>
  <c r="BF55" i="7"/>
  <c r="R57" i="7"/>
  <c r="S57" i="7" s="1"/>
  <c r="Q57" i="7"/>
  <c r="AP57" i="7"/>
  <c r="AQ57" i="7" s="1"/>
  <c r="AO57" i="7"/>
  <c r="AD57" i="7"/>
  <c r="AE57" i="7" s="1"/>
  <c r="AC57" i="7"/>
  <c r="AV58" i="7"/>
  <c r="AW58" i="7" s="1"/>
  <c r="AU58" i="7"/>
  <c r="F57" i="7"/>
  <c r="G57" i="7" s="1"/>
  <c r="E57" i="7"/>
  <c r="L57" i="7"/>
  <c r="M57" i="7" s="1"/>
  <c r="K57" i="7"/>
  <c r="X57" i="7"/>
  <c r="Y57" i="7" s="1"/>
  <c r="W57" i="7"/>
  <c r="AJ57" i="7"/>
  <c r="AK57" i="7" s="1"/>
  <c r="AI57" i="7"/>
  <c r="BD56" i="7"/>
  <c r="BI56" i="7"/>
  <c r="BL56" i="7" s="1"/>
  <c r="BC57" i="7"/>
  <c r="BE57" i="9" l="1"/>
  <c r="BH57" i="9" s="1"/>
  <c r="AZ58" i="9"/>
  <c r="BE58" i="9"/>
  <c r="BH58" i="9" s="1"/>
  <c r="BF57" i="9"/>
  <c r="BI57" i="9" s="1"/>
  <c r="BB57" i="9"/>
  <c r="F59" i="9"/>
  <c r="G59" i="9" s="1"/>
  <c r="E59" i="9"/>
  <c r="R59" i="9"/>
  <c r="S59" i="9" s="1"/>
  <c r="Q59" i="9"/>
  <c r="AD59" i="9"/>
  <c r="AE59" i="9" s="1"/>
  <c r="AC59" i="9"/>
  <c r="AP59" i="9"/>
  <c r="AQ59" i="9" s="1"/>
  <c r="AO59" i="9"/>
  <c r="L59" i="9"/>
  <c r="M59" i="9" s="1"/>
  <c r="K59" i="9"/>
  <c r="X59" i="9"/>
  <c r="Y59" i="9" s="1"/>
  <c r="W59" i="9"/>
  <c r="AJ59" i="9"/>
  <c r="AK59" i="9" s="1"/>
  <c r="AY59" i="9" s="1"/>
  <c r="AI59" i="9"/>
  <c r="AV60" i="9"/>
  <c r="AW60" i="9" s="1"/>
  <c r="AU60" i="9"/>
  <c r="BA58" i="9"/>
  <c r="BE57" i="7"/>
  <c r="BI57" i="7"/>
  <c r="BL57" i="7" s="1"/>
  <c r="BD57" i="7"/>
  <c r="AJ58" i="7"/>
  <c r="AK58" i="7" s="1"/>
  <c r="AI58" i="7"/>
  <c r="X58" i="7"/>
  <c r="Y58" i="7" s="1"/>
  <c r="W58" i="7"/>
  <c r="L58" i="7"/>
  <c r="M58" i="7" s="1"/>
  <c r="K58" i="7"/>
  <c r="F58" i="7"/>
  <c r="G58" i="7" s="1"/>
  <c r="E58" i="7"/>
  <c r="AV59" i="7"/>
  <c r="AW59" i="7" s="1"/>
  <c r="AU59" i="7"/>
  <c r="AD58" i="7"/>
  <c r="AE58" i="7" s="1"/>
  <c r="AC58" i="7"/>
  <c r="AP58" i="7"/>
  <c r="AQ58" i="7" s="1"/>
  <c r="AO58" i="7"/>
  <c r="R58" i="7"/>
  <c r="S58" i="7" s="1"/>
  <c r="Q58" i="7"/>
  <c r="BJ56" i="7"/>
  <c r="BM56" i="7" s="1"/>
  <c r="BF56" i="7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F5" i="4"/>
  <c r="BP46" i="6"/>
  <c r="BP47" i="6" s="1"/>
  <c r="BP48" i="6" s="1"/>
  <c r="BP49" i="6" s="1"/>
  <c r="BP50" i="6" s="1"/>
  <c r="BP51" i="6" s="1"/>
  <c r="BP52" i="6" s="1"/>
  <c r="BP53" i="6" s="1"/>
  <c r="BP54" i="6" s="1"/>
  <c r="BP55" i="6" s="1"/>
  <c r="BP56" i="6" s="1"/>
  <c r="BP57" i="6" s="1"/>
  <c r="BP58" i="6" s="1"/>
  <c r="BP59" i="6" s="1"/>
  <c r="BP60" i="6" s="1"/>
  <c r="BP61" i="6" s="1"/>
  <c r="BP62" i="6" s="1"/>
  <c r="BP63" i="6" s="1"/>
  <c r="BP64" i="6" s="1"/>
  <c r="BP65" i="6" s="1"/>
  <c r="BO46" i="6"/>
  <c r="BO47" i="6"/>
  <c r="BO48" i="6"/>
  <c r="BO49" i="6"/>
  <c r="BO50" i="6"/>
  <c r="BO51" i="6"/>
  <c r="BO52" i="6"/>
  <c r="BO53" i="6"/>
  <c r="BO54" i="6"/>
  <c r="BO55" i="6"/>
  <c r="BO56" i="6"/>
  <c r="BO57" i="6"/>
  <c r="BO58" i="6"/>
  <c r="BO59" i="6"/>
  <c r="BO60" i="6"/>
  <c r="BO61" i="6"/>
  <c r="BO62" i="6"/>
  <c r="BO63" i="6"/>
  <c r="BO64" i="6"/>
  <c r="BO65" i="6"/>
  <c r="BM46" i="6"/>
  <c r="BM47" i="6"/>
  <c r="BM48" i="6"/>
  <c r="BM49" i="6"/>
  <c r="BM50" i="6"/>
  <c r="BM51" i="6"/>
  <c r="BM52" i="6"/>
  <c r="BM53" i="6"/>
  <c r="BM54" i="6"/>
  <c r="BM55" i="6"/>
  <c r="BM56" i="6"/>
  <c r="BM57" i="6"/>
  <c r="BM58" i="6"/>
  <c r="BM59" i="6"/>
  <c r="BM60" i="6"/>
  <c r="BM61" i="6"/>
  <c r="BM62" i="6"/>
  <c r="BM63" i="6"/>
  <c r="BM64" i="6"/>
  <c r="BM65" i="6"/>
  <c r="BL46" i="6"/>
  <c r="BL47" i="6"/>
  <c r="BL48" i="6"/>
  <c r="BL49" i="6"/>
  <c r="BL50" i="6"/>
  <c r="BL51" i="6"/>
  <c r="BL52" i="6"/>
  <c r="BL53" i="6"/>
  <c r="BL54" i="6"/>
  <c r="BL55" i="6"/>
  <c r="BL56" i="6"/>
  <c r="BL57" i="6"/>
  <c r="BL58" i="6"/>
  <c r="BL59" i="6"/>
  <c r="BL60" i="6"/>
  <c r="BL61" i="6"/>
  <c r="BL62" i="6"/>
  <c r="BL63" i="6"/>
  <c r="BL64" i="6"/>
  <c r="BL65" i="6"/>
  <c r="BJ46" i="6"/>
  <c r="BJ47" i="6"/>
  <c r="BJ48" i="6"/>
  <c r="BJ49" i="6"/>
  <c r="BJ50" i="6"/>
  <c r="BJ51" i="6"/>
  <c r="BJ52" i="6"/>
  <c r="BJ53" i="6"/>
  <c r="BJ54" i="6"/>
  <c r="BJ55" i="6"/>
  <c r="BJ56" i="6"/>
  <c r="BJ57" i="6"/>
  <c r="BJ58" i="6"/>
  <c r="BJ59" i="6"/>
  <c r="BJ60" i="6"/>
  <c r="BJ61" i="6"/>
  <c r="BJ62" i="6"/>
  <c r="BJ63" i="6"/>
  <c r="BJ64" i="6"/>
  <c r="BJ65" i="6"/>
  <c r="BI46" i="6"/>
  <c r="BI47" i="6"/>
  <c r="BI48" i="6"/>
  <c r="BI49" i="6"/>
  <c r="BI50" i="6"/>
  <c r="BI51" i="6"/>
  <c r="BI52" i="6"/>
  <c r="BI53" i="6"/>
  <c r="BI54" i="6"/>
  <c r="BI55" i="6"/>
  <c r="BI56" i="6"/>
  <c r="BI57" i="6"/>
  <c r="BI58" i="6"/>
  <c r="BI59" i="6"/>
  <c r="BI60" i="6"/>
  <c r="BI61" i="6"/>
  <c r="BI62" i="6"/>
  <c r="BI63" i="6"/>
  <c r="BI64" i="6"/>
  <c r="BI65" i="6"/>
  <c r="BF46" i="6"/>
  <c r="BF47" i="6"/>
  <c r="BF48" i="6"/>
  <c r="BF49" i="6"/>
  <c r="BF50" i="6"/>
  <c r="BF51" i="6"/>
  <c r="BF52" i="6"/>
  <c r="BF53" i="6"/>
  <c r="BF54" i="6"/>
  <c r="BF55" i="6"/>
  <c r="BF56" i="6"/>
  <c r="BF57" i="6"/>
  <c r="BF58" i="6"/>
  <c r="BF59" i="6"/>
  <c r="BF60" i="6"/>
  <c r="BF61" i="6"/>
  <c r="BF62" i="6"/>
  <c r="BF63" i="6"/>
  <c r="BF64" i="6"/>
  <c r="BF65" i="6"/>
  <c r="BE46" i="6"/>
  <c r="BE47" i="6"/>
  <c r="BE48" i="6"/>
  <c r="BE49" i="6"/>
  <c r="BE50" i="6"/>
  <c r="BE51" i="6"/>
  <c r="BE52" i="6"/>
  <c r="BE53" i="6"/>
  <c r="BE54" i="6"/>
  <c r="BE55" i="6"/>
  <c r="BE56" i="6"/>
  <c r="BE57" i="6"/>
  <c r="BE58" i="6"/>
  <c r="BE59" i="6"/>
  <c r="BE60" i="6"/>
  <c r="BE61" i="6"/>
  <c r="BE62" i="6"/>
  <c r="BE63" i="6"/>
  <c r="BE64" i="6"/>
  <c r="BE65" i="6"/>
  <c r="BD46" i="6"/>
  <c r="BD47" i="6"/>
  <c r="BD48" i="6"/>
  <c r="BD49" i="6"/>
  <c r="BD50" i="6"/>
  <c r="BD51" i="6"/>
  <c r="BD52" i="6"/>
  <c r="BD53" i="6"/>
  <c r="BD54" i="6"/>
  <c r="BD55" i="6"/>
  <c r="BD56" i="6"/>
  <c r="BD57" i="6"/>
  <c r="BD58" i="6"/>
  <c r="BD59" i="6"/>
  <c r="BD60" i="6"/>
  <c r="BD61" i="6"/>
  <c r="BD62" i="6"/>
  <c r="BD63" i="6"/>
  <c r="BD64" i="6"/>
  <c r="BD65" i="6"/>
  <c r="BC46" i="6"/>
  <c r="BC47" i="6"/>
  <c r="BC48" i="6"/>
  <c r="BC49" i="6"/>
  <c r="BC50" i="6"/>
  <c r="BC51" i="6"/>
  <c r="BC52" i="6"/>
  <c r="BC53" i="6"/>
  <c r="BC54" i="6"/>
  <c r="BC55" i="6"/>
  <c r="BC56" i="6"/>
  <c r="BC57" i="6"/>
  <c r="BC58" i="6"/>
  <c r="BC59" i="6"/>
  <c r="BC60" i="6"/>
  <c r="BC61" i="6"/>
  <c r="BC62" i="6"/>
  <c r="BC63" i="6"/>
  <c r="BC64" i="6"/>
  <c r="BC65" i="6"/>
  <c r="AL46" i="6"/>
  <c r="AL47" i="6"/>
  <c r="AL48" i="6"/>
  <c r="AL49" i="6"/>
  <c r="AL50" i="6"/>
  <c r="AL51" i="6"/>
  <c r="AL52" i="6"/>
  <c r="AL53" i="6"/>
  <c r="AL54" i="6"/>
  <c r="AL55" i="6"/>
  <c r="AL56" i="6"/>
  <c r="AL57" i="6"/>
  <c r="AL58" i="6"/>
  <c r="AL59" i="6"/>
  <c r="AL60" i="6"/>
  <c r="AL61" i="6"/>
  <c r="AL62" i="6"/>
  <c r="AL63" i="6"/>
  <c r="AL64" i="6"/>
  <c r="AL65" i="6"/>
  <c r="AK46" i="6"/>
  <c r="AK47" i="6"/>
  <c r="AK48" i="6"/>
  <c r="AK49" i="6"/>
  <c r="AK50" i="6"/>
  <c r="AK51" i="6"/>
  <c r="AK52" i="6"/>
  <c r="AK53" i="6"/>
  <c r="AK54" i="6"/>
  <c r="AK55" i="6"/>
  <c r="AK56" i="6"/>
  <c r="AK57" i="6"/>
  <c r="AK58" i="6"/>
  <c r="AK59" i="6"/>
  <c r="AK60" i="6"/>
  <c r="AK61" i="6"/>
  <c r="AK62" i="6"/>
  <c r="AK63" i="6"/>
  <c r="AK64" i="6"/>
  <c r="AK6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I46" i="6"/>
  <c r="AI47" i="6"/>
  <c r="AI48" i="6" s="1"/>
  <c r="AI49" i="6" s="1"/>
  <c r="AI50" i="6" s="1"/>
  <c r="AI51" i="6" s="1"/>
  <c r="AI52" i="6" s="1"/>
  <c r="AI53" i="6" s="1"/>
  <c r="AI54" i="6" s="1"/>
  <c r="AI55" i="6" s="1"/>
  <c r="AI56" i="6" s="1"/>
  <c r="AI57" i="6" s="1"/>
  <c r="AI58" i="6" s="1"/>
  <c r="AI59" i="6" s="1"/>
  <c r="AI60" i="6" s="1"/>
  <c r="AI61" i="6" s="1"/>
  <c r="AI62" i="6" s="1"/>
  <c r="AI63" i="6" s="1"/>
  <c r="AI64" i="6" s="1"/>
  <c r="AI65" i="6" s="1"/>
  <c r="AH46" i="6"/>
  <c r="AH47" i="6"/>
  <c r="AH48" i="6"/>
  <c r="AH49" i="6"/>
  <c r="AH50" i="6"/>
  <c r="AH51" i="6"/>
  <c r="AH52" i="6"/>
  <c r="AH53" i="6"/>
  <c r="AH54" i="6"/>
  <c r="AH55" i="6"/>
  <c r="AH56" i="6"/>
  <c r="AH57" i="6"/>
  <c r="AH58" i="6"/>
  <c r="AH59" i="6"/>
  <c r="AH60" i="6"/>
  <c r="AH61" i="6"/>
  <c r="AH62" i="6"/>
  <c r="AH63" i="6"/>
  <c r="AH64" i="6"/>
  <c r="AH65" i="6"/>
  <c r="AF46" i="6"/>
  <c r="AF47" i="6"/>
  <c r="AF48" i="6"/>
  <c r="AF49" i="6"/>
  <c r="AF50" i="6"/>
  <c r="AF51" i="6"/>
  <c r="AF52" i="6"/>
  <c r="AF53" i="6"/>
  <c r="AF54" i="6"/>
  <c r="AF55" i="6"/>
  <c r="AF56" i="6"/>
  <c r="AF57" i="6"/>
  <c r="AF58" i="6"/>
  <c r="AF59" i="6"/>
  <c r="AF60" i="6"/>
  <c r="AF61" i="6"/>
  <c r="AF62" i="6"/>
  <c r="AF63" i="6"/>
  <c r="AF64" i="6"/>
  <c r="AF65" i="6"/>
  <c r="AE46" i="6"/>
  <c r="AE47" i="6"/>
  <c r="AE48" i="6"/>
  <c r="AE49" i="6"/>
  <c r="AE50" i="6"/>
  <c r="AE51" i="6"/>
  <c r="AE52" i="6"/>
  <c r="AE53" i="6"/>
  <c r="AE54" i="6"/>
  <c r="AE55" i="6"/>
  <c r="AE56" i="6"/>
  <c r="AE57" i="6"/>
  <c r="AE58" i="6"/>
  <c r="AE59" i="6"/>
  <c r="AE60" i="6"/>
  <c r="AE61" i="6"/>
  <c r="AE62" i="6"/>
  <c r="AE63" i="6"/>
  <c r="AE64" i="6"/>
  <c r="AE65" i="6"/>
  <c r="AD46" i="6"/>
  <c r="AD47" i="6"/>
  <c r="AD48" i="6"/>
  <c r="AD49" i="6"/>
  <c r="AD50" i="6"/>
  <c r="AD51" i="6"/>
  <c r="AD52" i="6"/>
  <c r="AD53" i="6"/>
  <c r="AD54" i="6"/>
  <c r="AD55" i="6"/>
  <c r="AD56" i="6"/>
  <c r="AD57" i="6"/>
  <c r="AD58" i="6"/>
  <c r="AD59" i="6"/>
  <c r="AD60" i="6"/>
  <c r="AD61" i="6"/>
  <c r="AD62" i="6"/>
  <c r="AD63" i="6"/>
  <c r="AD64" i="6"/>
  <c r="AD65" i="6"/>
  <c r="AC46" i="6"/>
  <c r="AC47" i="6" s="1"/>
  <c r="AC48" i="6" s="1"/>
  <c r="AC49" i="6" s="1"/>
  <c r="AC50" i="6" s="1"/>
  <c r="AC51" i="6" s="1"/>
  <c r="AC52" i="6" s="1"/>
  <c r="AC53" i="6" s="1"/>
  <c r="AC54" i="6" s="1"/>
  <c r="AC55" i="6" s="1"/>
  <c r="AC56" i="6" s="1"/>
  <c r="AC57" i="6" s="1"/>
  <c r="AC58" i="6" s="1"/>
  <c r="AC59" i="6" s="1"/>
  <c r="AC60" i="6" s="1"/>
  <c r="AC61" i="6" s="1"/>
  <c r="AC62" i="6" s="1"/>
  <c r="AC63" i="6" s="1"/>
  <c r="AC64" i="6" s="1"/>
  <c r="AC65" i="6" s="1"/>
  <c r="AB46" i="6"/>
  <c r="AB47" i="6"/>
  <c r="AB48" i="6"/>
  <c r="AB49" i="6"/>
  <c r="AB50" i="6"/>
  <c r="AB51" i="6"/>
  <c r="AB52" i="6"/>
  <c r="AB53" i="6"/>
  <c r="AB54" i="6"/>
  <c r="AB55" i="6"/>
  <c r="AB56" i="6"/>
  <c r="AB57" i="6"/>
  <c r="AB58" i="6"/>
  <c r="AB59" i="6"/>
  <c r="AB60" i="6"/>
  <c r="AB61" i="6"/>
  <c r="AB62" i="6"/>
  <c r="AB63" i="6"/>
  <c r="AB64" i="6"/>
  <c r="AB6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Z64" i="6"/>
  <c r="Z65" i="6"/>
  <c r="Y46" i="6"/>
  <c r="Y47" i="6"/>
  <c r="Y48" i="6"/>
  <c r="Y49" i="6"/>
  <c r="Y50" i="6"/>
  <c r="Y51" i="6"/>
  <c r="Y52" i="6"/>
  <c r="Y53" i="6"/>
  <c r="Y54" i="6"/>
  <c r="Y55" i="6"/>
  <c r="Y56" i="6"/>
  <c r="Y57" i="6"/>
  <c r="Y58" i="6"/>
  <c r="Y59" i="6"/>
  <c r="Y60" i="6"/>
  <c r="Y61" i="6"/>
  <c r="Y62" i="6"/>
  <c r="Y63" i="6"/>
  <c r="Y64" i="6"/>
  <c r="Y6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W46" i="6"/>
  <c r="W47" i="6" s="1"/>
  <c r="W48" i="6" s="1"/>
  <c r="W49" i="6" s="1"/>
  <c r="W50" i="6" s="1"/>
  <c r="W51" i="6" s="1"/>
  <c r="W52" i="6" s="1"/>
  <c r="W53" i="6" s="1"/>
  <c r="W54" i="6" s="1"/>
  <c r="W55" i="6" s="1"/>
  <c r="W56" i="6" s="1"/>
  <c r="W57" i="6" s="1"/>
  <c r="W58" i="6" s="1"/>
  <c r="W59" i="6" s="1"/>
  <c r="W60" i="6" s="1"/>
  <c r="W61" i="6" s="1"/>
  <c r="W62" i="6" s="1"/>
  <c r="W63" i="6" s="1"/>
  <c r="W64" i="6" s="1"/>
  <c r="W65" i="6" s="1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Q46" i="6"/>
  <c r="Q47" i="6" s="1"/>
  <c r="Q48" i="6" s="1"/>
  <c r="Q49" i="6" s="1"/>
  <c r="Q50" i="6" s="1"/>
  <c r="Q51" i="6" s="1"/>
  <c r="Q52" i="6" s="1"/>
  <c r="Q53" i="6" s="1"/>
  <c r="Q54" i="6" s="1"/>
  <c r="Q55" i="6" s="1"/>
  <c r="Q56" i="6" s="1"/>
  <c r="Q57" i="6" s="1"/>
  <c r="Q58" i="6" s="1"/>
  <c r="Q59" i="6" s="1"/>
  <c r="Q60" i="6" s="1"/>
  <c r="Q61" i="6" s="1"/>
  <c r="Q62" i="6" s="1"/>
  <c r="Q63" i="6" s="1"/>
  <c r="Q64" i="6" s="1"/>
  <c r="Q65" i="6" s="1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K46" i="6"/>
  <c r="K47" i="6" s="1"/>
  <c r="K48" i="6" s="1"/>
  <c r="K49" i="6" s="1"/>
  <c r="K50" i="6" s="1"/>
  <c r="K51" i="6" s="1"/>
  <c r="K52" i="6" s="1"/>
  <c r="K53" i="6" s="1"/>
  <c r="K54" i="6" s="1"/>
  <c r="K55" i="6" s="1"/>
  <c r="K56" i="6" s="1"/>
  <c r="K57" i="6" s="1"/>
  <c r="K58" i="6" s="1"/>
  <c r="K59" i="6" s="1"/>
  <c r="K60" i="6" s="1"/>
  <c r="K61" i="6" s="1"/>
  <c r="K62" i="6" s="1"/>
  <c r="K63" i="6" s="1"/>
  <c r="K64" i="6" s="1"/>
  <c r="K65" i="6" s="1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E46" i="6"/>
  <c r="E47" i="6" s="1"/>
  <c r="E48" i="6" s="1"/>
  <c r="E49" i="6" s="1"/>
  <c r="E50" i="6" s="1"/>
  <c r="E51" i="6" s="1"/>
  <c r="E52" i="6" s="1"/>
  <c r="E53" i="6" s="1"/>
  <c r="E54" i="6" s="1"/>
  <c r="E55" i="6" s="1"/>
  <c r="E56" i="6" s="1"/>
  <c r="E57" i="6" s="1"/>
  <c r="E58" i="6" s="1"/>
  <c r="E59" i="6" s="1"/>
  <c r="E60" i="6" s="1"/>
  <c r="E61" i="6" s="1"/>
  <c r="E62" i="6" s="1"/>
  <c r="E63" i="6" s="1"/>
  <c r="E64" i="6" s="1"/>
  <c r="E65" i="6" s="1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32" i="6"/>
  <c r="AW46" i="6"/>
  <c r="AW47" i="6"/>
  <c r="AW48" i="6"/>
  <c r="AW49" i="6"/>
  <c r="AW50" i="6"/>
  <c r="AW51" i="6"/>
  <c r="AW52" i="6"/>
  <c r="AW53" i="6"/>
  <c r="AW54" i="6"/>
  <c r="AW55" i="6"/>
  <c r="AW56" i="6"/>
  <c r="AW57" i="6"/>
  <c r="AW58" i="6"/>
  <c r="AW59" i="6"/>
  <c r="AW60" i="6"/>
  <c r="AW61" i="6"/>
  <c r="AW62" i="6"/>
  <c r="AW63" i="6"/>
  <c r="AW64" i="6"/>
  <c r="AW65" i="6"/>
  <c r="AV46" i="6"/>
  <c r="AV47" i="6"/>
  <c r="AV48" i="6"/>
  <c r="AV49" i="6"/>
  <c r="AV50" i="6"/>
  <c r="AV51" i="6"/>
  <c r="AV52" i="6"/>
  <c r="AV53" i="6"/>
  <c r="AV54" i="6"/>
  <c r="AV55" i="6"/>
  <c r="AV56" i="6"/>
  <c r="AV57" i="6"/>
  <c r="AV58" i="6"/>
  <c r="AV59" i="6"/>
  <c r="AV60" i="6"/>
  <c r="AV61" i="6"/>
  <c r="AV62" i="6"/>
  <c r="AV63" i="6"/>
  <c r="AV64" i="6"/>
  <c r="AV65" i="6"/>
  <c r="AU46" i="6"/>
  <c r="AU47" i="6" s="1"/>
  <c r="AU48" i="6" s="1"/>
  <c r="AU49" i="6" s="1"/>
  <c r="AU50" i="6" s="1"/>
  <c r="AU51" i="6" s="1"/>
  <c r="AU52" i="6" s="1"/>
  <c r="AU53" i="6" s="1"/>
  <c r="AU54" i="6" s="1"/>
  <c r="AU55" i="6" s="1"/>
  <c r="AU56" i="6" s="1"/>
  <c r="AU57" i="6" s="1"/>
  <c r="AU58" i="6" s="1"/>
  <c r="AU59" i="6" s="1"/>
  <c r="AU60" i="6" s="1"/>
  <c r="AU61" i="6" s="1"/>
  <c r="AU62" i="6" s="1"/>
  <c r="AU63" i="6" s="1"/>
  <c r="AU64" i="6" s="1"/>
  <c r="AU65" i="6" s="1"/>
  <c r="AT46" i="6"/>
  <c r="AT47" i="6"/>
  <c r="AT48" i="6"/>
  <c r="AT49" i="6"/>
  <c r="AT50" i="6"/>
  <c r="AT51" i="6"/>
  <c r="AT52" i="6"/>
  <c r="AT53" i="6"/>
  <c r="AT54" i="6"/>
  <c r="AT55" i="6"/>
  <c r="AT56" i="6"/>
  <c r="AT57" i="6"/>
  <c r="AT58" i="6"/>
  <c r="AT59" i="6"/>
  <c r="AT60" i="6"/>
  <c r="AT61" i="6"/>
  <c r="AT62" i="6"/>
  <c r="AT63" i="6"/>
  <c r="AT64" i="6"/>
  <c r="AT65" i="6"/>
  <c r="AR46" i="6"/>
  <c r="AR47" i="6"/>
  <c r="AR48" i="6"/>
  <c r="AR49" i="6"/>
  <c r="AR50" i="6"/>
  <c r="AR51" i="6"/>
  <c r="AR52" i="6"/>
  <c r="AR53" i="6"/>
  <c r="AR54" i="6"/>
  <c r="AR55" i="6"/>
  <c r="AR56" i="6"/>
  <c r="AR57" i="6"/>
  <c r="AR58" i="6"/>
  <c r="AR59" i="6"/>
  <c r="AR60" i="6"/>
  <c r="AR61" i="6"/>
  <c r="AR62" i="6"/>
  <c r="AR63" i="6"/>
  <c r="AR64" i="6"/>
  <c r="AR65" i="6"/>
  <c r="AQ46" i="6"/>
  <c r="AQ47" i="6"/>
  <c r="AQ48" i="6"/>
  <c r="AQ49" i="6"/>
  <c r="AQ50" i="6"/>
  <c r="AQ51" i="6"/>
  <c r="AQ52" i="6"/>
  <c r="AQ53" i="6"/>
  <c r="AQ54" i="6"/>
  <c r="AQ55" i="6"/>
  <c r="AQ56" i="6"/>
  <c r="AQ57" i="6"/>
  <c r="AQ58" i="6"/>
  <c r="AQ59" i="6"/>
  <c r="AQ60" i="6"/>
  <c r="AQ61" i="6"/>
  <c r="AQ62" i="6"/>
  <c r="AQ63" i="6"/>
  <c r="AQ64" i="6"/>
  <c r="AQ65" i="6"/>
  <c r="AP46" i="6"/>
  <c r="AP47" i="6"/>
  <c r="AP48" i="6"/>
  <c r="AP49" i="6"/>
  <c r="AP50" i="6"/>
  <c r="AP51" i="6"/>
  <c r="AP52" i="6"/>
  <c r="AP53" i="6"/>
  <c r="AP54" i="6"/>
  <c r="AP55" i="6"/>
  <c r="AP56" i="6"/>
  <c r="AP57" i="6"/>
  <c r="AP58" i="6"/>
  <c r="AP59" i="6"/>
  <c r="AP60" i="6"/>
  <c r="AP61" i="6"/>
  <c r="AP62" i="6"/>
  <c r="AP63" i="6"/>
  <c r="AP64" i="6"/>
  <c r="AP65" i="6"/>
  <c r="AO46" i="6"/>
  <c r="AO47" i="6" s="1"/>
  <c r="AO48" i="6" s="1"/>
  <c r="AO49" i="6" s="1"/>
  <c r="AO50" i="6" s="1"/>
  <c r="AO51" i="6" s="1"/>
  <c r="AO52" i="6" s="1"/>
  <c r="AO53" i="6" s="1"/>
  <c r="AO54" i="6" s="1"/>
  <c r="AO55" i="6" s="1"/>
  <c r="AO56" i="6" s="1"/>
  <c r="AO57" i="6" s="1"/>
  <c r="AO58" i="6" s="1"/>
  <c r="AO59" i="6" s="1"/>
  <c r="AO60" i="6" s="1"/>
  <c r="AO61" i="6" s="1"/>
  <c r="AO62" i="6" s="1"/>
  <c r="AO63" i="6" s="1"/>
  <c r="AO64" i="6" s="1"/>
  <c r="AO65" i="6" s="1"/>
  <c r="AN46" i="6"/>
  <c r="AN47" i="6"/>
  <c r="AN48" i="6"/>
  <c r="AN49" i="6"/>
  <c r="AN50" i="6"/>
  <c r="AN51" i="6"/>
  <c r="AN52" i="6"/>
  <c r="AN53" i="6"/>
  <c r="AN54" i="6"/>
  <c r="AN55" i="6"/>
  <c r="AN56" i="6"/>
  <c r="AN57" i="6"/>
  <c r="AN58" i="6"/>
  <c r="AN59" i="6"/>
  <c r="AN60" i="6"/>
  <c r="AN61" i="6"/>
  <c r="AN62" i="6"/>
  <c r="AN63" i="6"/>
  <c r="AN64" i="6"/>
  <c r="AN65" i="6"/>
  <c r="BA46" i="6"/>
  <c r="BA47" i="6"/>
  <c r="BA48" i="6"/>
  <c r="BA49" i="6"/>
  <c r="BA50" i="6"/>
  <c r="BA51" i="6"/>
  <c r="BA52" i="6"/>
  <c r="BA53" i="6"/>
  <c r="BA54" i="6"/>
  <c r="BA55" i="6"/>
  <c r="BA56" i="6"/>
  <c r="BA57" i="6"/>
  <c r="BA58" i="6"/>
  <c r="BA59" i="6"/>
  <c r="BA60" i="6"/>
  <c r="BA61" i="6"/>
  <c r="BA62" i="6"/>
  <c r="BA63" i="6"/>
  <c r="BA64" i="6"/>
  <c r="BA65" i="6"/>
  <c r="AZ47" i="6"/>
  <c r="AZ48" i="6" s="1"/>
  <c r="AZ49" i="6" s="1"/>
  <c r="AZ50" i="6" s="1"/>
  <c r="AZ51" i="6" s="1"/>
  <c r="AZ52" i="6" s="1"/>
  <c r="AZ53" i="6" s="1"/>
  <c r="AZ54" i="6" s="1"/>
  <c r="AZ55" i="6" s="1"/>
  <c r="AZ56" i="6" s="1"/>
  <c r="AZ57" i="6" s="1"/>
  <c r="AZ58" i="6" s="1"/>
  <c r="AZ59" i="6" s="1"/>
  <c r="AZ60" i="6" s="1"/>
  <c r="AZ61" i="6" s="1"/>
  <c r="AZ62" i="6" s="1"/>
  <c r="AZ63" i="6" s="1"/>
  <c r="AZ64" i="6" s="1"/>
  <c r="AZ65" i="6" s="1"/>
  <c r="AZ46" i="6"/>
  <c r="AY47" i="6"/>
  <c r="AY48" i="6" s="1"/>
  <c r="AY49" i="6" s="1"/>
  <c r="AY50" i="6" s="1"/>
  <c r="AY51" i="6" s="1"/>
  <c r="AY52" i="6" s="1"/>
  <c r="AY53" i="6" s="1"/>
  <c r="AY54" i="6" s="1"/>
  <c r="AY55" i="6" s="1"/>
  <c r="AY56" i="6" s="1"/>
  <c r="AY57" i="6" s="1"/>
  <c r="AY58" i="6" s="1"/>
  <c r="AY59" i="6" s="1"/>
  <c r="AY60" i="6" s="1"/>
  <c r="AY61" i="6" s="1"/>
  <c r="AY62" i="6" s="1"/>
  <c r="AY63" i="6" s="1"/>
  <c r="AY64" i="6" s="1"/>
  <c r="AY65" i="6" s="1"/>
  <c r="AY46" i="6"/>
  <c r="AZ33" i="6"/>
  <c r="BA33" i="6" s="1"/>
  <c r="BA32" i="6"/>
  <c r="AS16" i="6"/>
  <c r="AS17" i="6"/>
  <c r="AS18" i="6"/>
  <c r="AS19" i="6"/>
  <c r="AS20" i="6"/>
  <c r="AS21" i="6"/>
  <c r="AS22" i="6"/>
  <c r="AS23" i="6"/>
  <c r="AS24" i="6"/>
  <c r="AS25" i="6"/>
  <c r="AS26" i="6"/>
  <c r="AS27" i="6"/>
  <c r="AS28" i="6"/>
  <c r="AS29" i="6"/>
  <c r="AS30" i="6"/>
  <c r="AS31" i="6"/>
  <c r="AT31" i="6" s="1"/>
  <c r="AS32" i="6"/>
  <c r="AS33" i="6"/>
  <c r="AS34" i="6"/>
  <c r="AS35" i="6"/>
  <c r="AS36" i="6"/>
  <c r="AS37" i="6"/>
  <c r="AS38" i="6"/>
  <c r="AS39" i="6"/>
  <c r="AS40" i="6"/>
  <c r="AS41" i="6"/>
  <c r="AS42" i="6"/>
  <c r="AS43" i="6"/>
  <c r="AT43" i="6" s="1"/>
  <c r="AS44" i="6"/>
  <c r="AS45" i="6"/>
  <c r="AT45" i="6" s="1"/>
  <c r="AS46" i="6"/>
  <c r="AS47" i="6"/>
  <c r="AS48" i="6"/>
  <c r="AS49" i="6"/>
  <c r="AS50" i="6"/>
  <c r="AS51" i="6"/>
  <c r="AS52" i="6"/>
  <c r="AS53" i="6"/>
  <c r="AS54" i="6"/>
  <c r="AS55" i="6"/>
  <c r="AS56" i="6"/>
  <c r="AS57" i="6"/>
  <c r="AS58" i="6"/>
  <c r="AS59" i="6"/>
  <c r="AS60" i="6"/>
  <c r="AS61" i="6"/>
  <c r="AS62" i="6"/>
  <c r="AS63" i="6"/>
  <c r="AS64" i="6"/>
  <c r="AS65" i="6"/>
  <c r="AS15" i="6"/>
  <c r="AM16" i="6"/>
  <c r="AM17" i="6"/>
  <c r="AM18" i="6"/>
  <c r="AM19" i="6"/>
  <c r="AM20" i="6"/>
  <c r="AM21" i="6"/>
  <c r="AM22" i="6"/>
  <c r="AM23" i="6"/>
  <c r="AM24" i="6"/>
  <c r="AM25" i="6"/>
  <c r="AM26" i="6"/>
  <c r="AM27" i="6"/>
  <c r="AM28" i="6"/>
  <c r="AM29" i="6"/>
  <c r="AM30" i="6"/>
  <c r="AR30" i="6" s="1"/>
  <c r="AM31" i="6"/>
  <c r="AM32" i="6"/>
  <c r="AR32" i="6" s="1"/>
  <c r="AM33" i="6"/>
  <c r="AM34" i="6"/>
  <c r="AM35" i="6"/>
  <c r="AM36" i="6"/>
  <c r="AR36" i="6" s="1"/>
  <c r="AM37" i="6"/>
  <c r="AM38" i="6"/>
  <c r="AR38" i="6" s="1"/>
  <c r="AM39" i="6"/>
  <c r="AM40" i="6"/>
  <c r="AM41" i="6"/>
  <c r="AM42" i="6"/>
  <c r="AN42" i="6" s="1"/>
  <c r="AM43" i="6"/>
  <c r="AM44" i="6"/>
  <c r="AR44" i="6" s="1"/>
  <c r="AM45" i="6"/>
  <c r="AM46" i="6"/>
  <c r="AM47" i="6"/>
  <c r="AM48" i="6"/>
  <c r="AM49" i="6"/>
  <c r="AM50" i="6"/>
  <c r="AM51" i="6"/>
  <c r="AM52" i="6"/>
  <c r="AM53" i="6"/>
  <c r="AM54" i="6"/>
  <c r="AM55" i="6"/>
  <c r="AM56" i="6"/>
  <c r="AM57" i="6"/>
  <c r="AM58" i="6"/>
  <c r="AM59" i="6"/>
  <c r="AM60" i="6"/>
  <c r="AM61" i="6"/>
  <c r="AM62" i="6"/>
  <c r="AM63" i="6"/>
  <c r="AM64" i="6"/>
  <c r="AM65" i="6"/>
  <c r="AM15" i="6"/>
  <c r="AN15" i="6" s="1"/>
  <c r="AG16" i="6"/>
  <c r="AG17" i="6"/>
  <c r="AG18" i="6"/>
  <c r="AG19" i="6"/>
  <c r="AG20" i="6"/>
  <c r="AG21" i="6"/>
  <c r="AG22" i="6"/>
  <c r="AG23" i="6"/>
  <c r="AG24" i="6"/>
  <c r="AG25" i="6"/>
  <c r="AG26" i="6"/>
  <c r="AG27" i="6"/>
  <c r="AG28" i="6"/>
  <c r="AG29" i="6"/>
  <c r="AG30" i="6"/>
  <c r="AG31" i="6"/>
  <c r="AH31" i="6" s="1"/>
  <c r="AG32" i="6"/>
  <c r="AG33" i="6"/>
  <c r="AG34" i="6"/>
  <c r="AG35" i="6"/>
  <c r="AL35" i="6" s="1"/>
  <c r="AG36" i="6"/>
  <c r="AG37" i="6"/>
  <c r="AL37" i="6" s="1"/>
  <c r="AG38" i="6"/>
  <c r="AG39" i="6"/>
  <c r="AL39" i="6" s="1"/>
  <c r="AG40" i="6"/>
  <c r="AG41" i="6"/>
  <c r="AL41" i="6" s="1"/>
  <c r="AG42" i="6"/>
  <c r="AG43" i="6"/>
  <c r="AG44" i="6"/>
  <c r="AG45" i="6"/>
  <c r="AL45" i="6" s="1"/>
  <c r="AG46" i="6"/>
  <c r="AG47" i="6"/>
  <c r="AG48" i="6"/>
  <c r="AG49" i="6"/>
  <c r="AG50" i="6"/>
  <c r="AG51" i="6"/>
  <c r="AG52" i="6"/>
  <c r="AG53" i="6"/>
  <c r="AG54" i="6"/>
  <c r="AG55" i="6"/>
  <c r="AG56" i="6"/>
  <c r="AG57" i="6"/>
  <c r="AG58" i="6"/>
  <c r="AG59" i="6"/>
  <c r="AG60" i="6"/>
  <c r="AG61" i="6"/>
  <c r="AG62" i="6"/>
  <c r="AG63" i="6"/>
  <c r="AG64" i="6"/>
  <c r="AG65" i="6"/>
  <c r="AG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F30" i="6" s="1"/>
  <c r="AA31" i="6"/>
  <c r="AA32" i="6"/>
  <c r="AB32" i="6" s="1"/>
  <c r="AA33" i="6"/>
  <c r="AA34" i="6"/>
  <c r="AA35" i="6"/>
  <c r="AA36" i="6"/>
  <c r="AF36" i="6" s="1"/>
  <c r="AA37" i="6"/>
  <c r="AA38" i="6"/>
  <c r="AF38" i="6" s="1"/>
  <c r="AA39" i="6"/>
  <c r="AA40" i="6"/>
  <c r="AA41" i="6"/>
  <c r="AA42" i="6"/>
  <c r="AF42" i="6" s="1"/>
  <c r="AA43" i="6"/>
  <c r="AA44" i="6"/>
  <c r="AF44" i="6" s="1"/>
  <c r="AA45" i="6"/>
  <c r="AA46" i="6"/>
  <c r="AA47" i="6"/>
  <c r="AA48" i="6"/>
  <c r="AA49" i="6"/>
  <c r="AA50" i="6"/>
  <c r="AA51" i="6"/>
  <c r="AA52" i="6"/>
  <c r="AA53" i="6"/>
  <c r="AA54" i="6"/>
  <c r="AA55" i="6"/>
  <c r="AA56" i="6"/>
  <c r="AA57" i="6"/>
  <c r="AA58" i="6"/>
  <c r="AA59" i="6"/>
  <c r="AA60" i="6"/>
  <c r="AA61" i="6"/>
  <c r="AA62" i="6"/>
  <c r="AA63" i="6"/>
  <c r="AA64" i="6"/>
  <c r="AA65" i="6"/>
  <c r="AA15" i="6"/>
  <c r="AB15" i="6" s="1"/>
  <c r="AC15" i="6" s="1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V31" i="6" s="1"/>
  <c r="U32" i="6"/>
  <c r="U33" i="6"/>
  <c r="U34" i="6"/>
  <c r="U35" i="6"/>
  <c r="Z35" i="6" s="1"/>
  <c r="U36" i="6"/>
  <c r="U37" i="6"/>
  <c r="Z37" i="6" s="1"/>
  <c r="U38" i="6"/>
  <c r="U39" i="6"/>
  <c r="Z39" i="6" s="1"/>
  <c r="U40" i="6"/>
  <c r="U41" i="6"/>
  <c r="Z41" i="6" s="1"/>
  <c r="U42" i="6"/>
  <c r="U43" i="6"/>
  <c r="U44" i="6"/>
  <c r="U45" i="6"/>
  <c r="Z45" i="6" s="1"/>
  <c r="U46" i="6"/>
  <c r="U47" i="6"/>
  <c r="U48" i="6"/>
  <c r="U49" i="6"/>
  <c r="U50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U64" i="6"/>
  <c r="U65" i="6"/>
  <c r="U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T30" i="6" s="1"/>
  <c r="O31" i="6"/>
  <c r="P32" i="6"/>
  <c r="T36" i="6"/>
  <c r="T38" i="6"/>
  <c r="T42" i="6"/>
  <c r="T44" i="6"/>
  <c r="O15" i="6"/>
  <c r="T15" i="6" s="1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J31" i="6" s="1"/>
  <c r="N35" i="6"/>
  <c r="N37" i="6"/>
  <c r="N39" i="6"/>
  <c r="N41" i="6"/>
  <c r="N45" i="6"/>
  <c r="I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H30" i="6" s="1"/>
  <c r="C31" i="6"/>
  <c r="D32" i="6"/>
  <c r="H36" i="6"/>
  <c r="H38" i="6"/>
  <c r="H40" i="6"/>
  <c r="H42" i="6"/>
  <c r="H44" i="6"/>
  <c r="C15" i="6"/>
  <c r="D15" i="6" s="1"/>
  <c r="E15" i="6" s="1"/>
  <c r="F16" i="6" s="1"/>
  <c r="G16" i="6" s="1"/>
  <c r="A47" i="6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46" i="6"/>
  <c r="AR45" i="6"/>
  <c r="AF45" i="6"/>
  <c r="T45" i="6"/>
  <c r="H45" i="6"/>
  <c r="AT44" i="6"/>
  <c r="AN44" i="6"/>
  <c r="AL44" i="6"/>
  <c r="AH44" i="6"/>
  <c r="AB44" i="6"/>
  <c r="Z44" i="6"/>
  <c r="V44" i="6"/>
  <c r="P44" i="6"/>
  <c r="N44" i="6"/>
  <c r="J44" i="6"/>
  <c r="D44" i="6"/>
  <c r="AT42" i="6"/>
  <c r="AL42" i="6"/>
  <c r="Z42" i="6"/>
  <c r="N42" i="6"/>
  <c r="AT41" i="6"/>
  <c r="AR41" i="6"/>
  <c r="AN41" i="6"/>
  <c r="AH41" i="6"/>
  <c r="AF41" i="6"/>
  <c r="AB41" i="6"/>
  <c r="V41" i="6"/>
  <c r="T41" i="6"/>
  <c r="P41" i="6"/>
  <c r="J41" i="6"/>
  <c r="H41" i="6"/>
  <c r="D41" i="6"/>
  <c r="AT40" i="6"/>
  <c r="N40" i="6"/>
  <c r="AT39" i="6"/>
  <c r="AR39" i="6"/>
  <c r="AN39" i="6"/>
  <c r="AH39" i="6"/>
  <c r="AF39" i="6"/>
  <c r="AB39" i="6"/>
  <c r="V39" i="6"/>
  <c r="T39" i="6"/>
  <c r="P39" i="6"/>
  <c r="J39" i="6"/>
  <c r="H39" i="6"/>
  <c r="D39" i="6"/>
  <c r="AT38" i="6"/>
  <c r="AL38" i="6"/>
  <c r="Z38" i="6"/>
  <c r="N38" i="6"/>
  <c r="AT37" i="6"/>
  <c r="AR37" i="6"/>
  <c r="AN37" i="6"/>
  <c r="AH37" i="6"/>
  <c r="AF37" i="6"/>
  <c r="AB37" i="6"/>
  <c r="V37" i="6"/>
  <c r="T37" i="6"/>
  <c r="P37" i="6"/>
  <c r="J37" i="6"/>
  <c r="H37" i="6"/>
  <c r="D37" i="6"/>
  <c r="AT36" i="6"/>
  <c r="AL36" i="6"/>
  <c r="Z36" i="6"/>
  <c r="N36" i="6"/>
  <c r="AT35" i="6"/>
  <c r="AR35" i="6"/>
  <c r="AN35" i="6"/>
  <c r="AH35" i="6"/>
  <c r="AF35" i="6"/>
  <c r="AB35" i="6"/>
  <c r="V35" i="6"/>
  <c r="T35" i="6"/>
  <c r="P35" i="6"/>
  <c r="J35" i="6"/>
  <c r="H35" i="6"/>
  <c r="D35" i="6"/>
  <c r="AT34" i="6"/>
  <c r="AT33" i="6"/>
  <c r="AR33" i="6"/>
  <c r="AL33" i="6"/>
  <c r="AF33" i="6"/>
  <c r="Z33" i="6"/>
  <c r="T33" i="6"/>
  <c r="N33" i="6"/>
  <c r="H33" i="6"/>
  <c r="AT32" i="6"/>
  <c r="AL32" i="6"/>
  <c r="AH32" i="6"/>
  <c r="AF32" i="6"/>
  <c r="Z32" i="6"/>
  <c r="V32" i="6"/>
  <c r="T32" i="6"/>
  <c r="N32" i="6"/>
  <c r="J32" i="6"/>
  <c r="H32" i="6"/>
  <c r="BG31" i="6"/>
  <c r="AR31" i="6"/>
  <c r="AN31" i="6"/>
  <c r="AL31" i="6"/>
  <c r="AF31" i="6"/>
  <c r="AB31" i="6"/>
  <c r="Z31" i="6"/>
  <c r="T31" i="6"/>
  <c r="P31" i="6"/>
  <c r="N31" i="6"/>
  <c r="H31" i="6"/>
  <c r="D31" i="6"/>
  <c r="BG30" i="6"/>
  <c r="AT30" i="6"/>
  <c r="AN30" i="6"/>
  <c r="AL30" i="6"/>
  <c r="AH30" i="6"/>
  <c r="AB30" i="6"/>
  <c r="Z30" i="6"/>
  <c r="V30" i="6"/>
  <c r="P30" i="6"/>
  <c r="N30" i="6"/>
  <c r="J30" i="6"/>
  <c r="D30" i="6"/>
  <c r="A16" i="6"/>
  <c r="A17" i="6" s="1"/>
  <c r="AT15" i="6"/>
  <c r="AL15" i="6"/>
  <c r="AF15" i="6"/>
  <c r="Z15" i="6"/>
  <c r="P15" i="6"/>
  <c r="Q15" i="6" s="1"/>
  <c r="N15" i="6"/>
  <c r="H15" i="6"/>
  <c r="M10" i="6"/>
  <c r="L10" i="6"/>
  <c r="K10" i="6"/>
  <c r="J10" i="6"/>
  <c r="I10" i="6"/>
  <c r="H10" i="6"/>
  <c r="G10" i="6"/>
  <c r="F10" i="6"/>
  <c r="A10" i="6"/>
  <c r="AQ20" i="6" s="1"/>
  <c r="M9" i="6"/>
  <c r="L9" i="6"/>
  <c r="K9" i="6"/>
  <c r="J9" i="6"/>
  <c r="I9" i="6"/>
  <c r="H9" i="6"/>
  <c r="G9" i="6"/>
  <c r="F9" i="6"/>
  <c r="AZ59" i="9" l="1"/>
  <c r="BE59" i="9"/>
  <c r="BH59" i="9" s="1"/>
  <c r="AV61" i="9"/>
  <c r="AW61" i="9" s="1"/>
  <c r="AU61" i="9"/>
  <c r="AJ60" i="9"/>
  <c r="AK60" i="9" s="1"/>
  <c r="AI60" i="9"/>
  <c r="X60" i="9"/>
  <c r="Y60" i="9" s="1"/>
  <c r="W60" i="9"/>
  <c r="L60" i="9"/>
  <c r="M60" i="9" s="1"/>
  <c r="K60" i="9"/>
  <c r="AP60" i="9"/>
  <c r="AQ60" i="9" s="1"/>
  <c r="AO60" i="9"/>
  <c r="AD60" i="9"/>
  <c r="AE60" i="9" s="1"/>
  <c r="AC60" i="9"/>
  <c r="R60" i="9"/>
  <c r="S60" i="9" s="1"/>
  <c r="Q60" i="9"/>
  <c r="F60" i="9"/>
  <c r="G60" i="9" s="1"/>
  <c r="E60" i="9"/>
  <c r="BF58" i="9"/>
  <c r="BI58" i="9" s="1"/>
  <c r="BB58" i="9"/>
  <c r="AY60" i="9"/>
  <c r="BA59" i="9"/>
  <c r="R59" i="7"/>
  <c r="S59" i="7" s="1"/>
  <c r="Q59" i="7"/>
  <c r="AP59" i="7"/>
  <c r="AQ59" i="7" s="1"/>
  <c r="AO59" i="7"/>
  <c r="AD59" i="7"/>
  <c r="AE59" i="7" s="1"/>
  <c r="AC59" i="7"/>
  <c r="AV60" i="7"/>
  <c r="AW60" i="7" s="1"/>
  <c r="AU60" i="7"/>
  <c r="F59" i="7"/>
  <c r="G59" i="7" s="1"/>
  <c r="E59" i="7"/>
  <c r="L59" i="7"/>
  <c r="M59" i="7" s="1"/>
  <c r="K59" i="7"/>
  <c r="X59" i="7"/>
  <c r="Y59" i="7" s="1"/>
  <c r="W59" i="7"/>
  <c r="AJ59" i="7"/>
  <c r="AK59" i="7" s="1"/>
  <c r="BC59" i="7" s="1"/>
  <c r="AI59" i="7"/>
  <c r="BJ57" i="7"/>
  <c r="BM57" i="7" s="1"/>
  <c r="BF57" i="7"/>
  <c r="BE58" i="7"/>
  <c r="BC58" i="7"/>
  <c r="AZ34" i="6"/>
  <c r="AN32" i="6"/>
  <c r="AD16" i="6"/>
  <c r="AE16" i="6" s="1"/>
  <c r="R16" i="6"/>
  <c r="S16" i="6" s="1"/>
  <c r="BO31" i="6"/>
  <c r="BO37" i="6"/>
  <c r="BO39" i="6"/>
  <c r="BO30" i="6"/>
  <c r="BO32" i="6"/>
  <c r="BO15" i="6"/>
  <c r="BP15" i="6" s="1"/>
  <c r="A18" i="6"/>
  <c r="AT17" i="6"/>
  <c r="AN17" i="6"/>
  <c r="J15" i="6"/>
  <c r="K15" i="6" s="1"/>
  <c r="L16" i="6" s="1"/>
  <c r="M16" i="6" s="1"/>
  <c r="M15" i="6"/>
  <c r="V15" i="6"/>
  <c r="W15" i="6" s="1"/>
  <c r="X16" i="6" s="1"/>
  <c r="Y16" i="6" s="1"/>
  <c r="Y15" i="6"/>
  <c r="AH15" i="6"/>
  <c r="AI15" i="6" s="1"/>
  <c r="AJ16" i="6" s="1"/>
  <c r="AK16" i="6" s="1"/>
  <c r="AK15" i="6"/>
  <c r="AQ15" i="6"/>
  <c r="AN16" i="6"/>
  <c r="AQ16" i="6"/>
  <c r="AQ17" i="6"/>
  <c r="AQ18" i="6"/>
  <c r="AQ19" i="6"/>
  <c r="AW20" i="6"/>
  <c r="BO33" i="6"/>
  <c r="G15" i="6"/>
  <c r="S15" i="6"/>
  <c r="AE15" i="6"/>
  <c r="AT16" i="6"/>
  <c r="D33" i="6"/>
  <c r="J33" i="6"/>
  <c r="P33" i="6"/>
  <c r="V33" i="6"/>
  <c r="AB33" i="6"/>
  <c r="AH33" i="6"/>
  <c r="AN33" i="6"/>
  <c r="N34" i="6"/>
  <c r="J34" i="6"/>
  <c r="Z34" i="6"/>
  <c r="V34" i="6"/>
  <c r="AL34" i="6"/>
  <c r="AH34" i="6"/>
  <c r="BO35" i="6"/>
  <c r="BO38" i="6"/>
  <c r="H34" i="6"/>
  <c r="D34" i="6"/>
  <c r="T34" i="6"/>
  <c r="P34" i="6"/>
  <c r="AF34" i="6"/>
  <c r="AB34" i="6"/>
  <c r="AR34" i="6"/>
  <c r="BO34" i="6" s="1"/>
  <c r="AN34" i="6"/>
  <c r="BO36" i="6"/>
  <c r="D36" i="6"/>
  <c r="J36" i="6"/>
  <c r="P36" i="6"/>
  <c r="V36" i="6"/>
  <c r="AB36" i="6"/>
  <c r="AH36" i="6"/>
  <c r="AN36" i="6"/>
  <c r="D38" i="6"/>
  <c r="J38" i="6"/>
  <c r="P38" i="6"/>
  <c r="V38" i="6"/>
  <c r="AB38" i="6"/>
  <c r="AH38" i="6"/>
  <c r="AN38" i="6"/>
  <c r="D40" i="6"/>
  <c r="J40" i="6"/>
  <c r="Z40" i="6"/>
  <c r="V40" i="6"/>
  <c r="AL40" i="6"/>
  <c r="AH40" i="6"/>
  <c r="T40" i="6"/>
  <c r="P40" i="6"/>
  <c r="AF40" i="6"/>
  <c r="AB40" i="6"/>
  <c r="AR40" i="6"/>
  <c r="BO40" i="6" s="1"/>
  <c r="AN40" i="6"/>
  <c r="BO41" i="6"/>
  <c r="AR42" i="6"/>
  <c r="BO42" i="6" s="1"/>
  <c r="N43" i="6"/>
  <c r="J43" i="6"/>
  <c r="Z43" i="6"/>
  <c r="V43" i="6"/>
  <c r="AL43" i="6"/>
  <c r="AH43" i="6"/>
  <c r="BO45" i="6"/>
  <c r="D42" i="6"/>
  <c r="J42" i="6"/>
  <c r="P42" i="6"/>
  <c r="V42" i="6"/>
  <c r="AB42" i="6"/>
  <c r="AH42" i="6"/>
  <c r="H43" i="6"/>
  <c r="D43" i="6"/>
  <c r="T43" i="6"/>
  <c r="P43" i="6"/>
  <c r="AF43" i="6"/>
  <c r="AB43" i="6"/>
  <c r="AR43" i="6"/>
  <c r="AN43" i="6"/>
  <c r="BO44" i="6"/>
  <c r="D45" i="6"/>
  <c r="J45" i="6"/>
  <c r="P45" i="6"/>
  <c r="V45" i="6"/>
  <c r="AB45" i="6"/>
  <c r="AH45" i="6"/>
  <c r="AN45" i="6"/>
  <c r="BF59" i="9" l="1"/>
  <c r="BI59" i="9" s="1"/>
  <c r="BB59" i="9"/>
  <c r="F61" i="9"/>
  <c r="G61" i="9" s="1"/>
  <c r="E61" i="9"/>
  <c r="R61" i="9"/>
  <c r="S61" i="9" s="1"/>
  <c r="Q61" i="9"/>
  <c r="AD61" i="9"/>
  <c r="AE61" i="9" s="1"/>
  <c r="AC61" i="9"/>
  <c r="AP61" i="9"/>
  <c r="AQ61" i="9" s="1"/>
  <c r="AO61" i="9"/>
  <c r="L61" i="9"/>
  <c r="M61" i="9" s="1"/>
  <c r="K61" i="9"/>
  <c r="X61" i="9"/>
  <c r="Y61" i="9" s="1"/>
  <c r="W61" i="9"/>
  <c r="AJ61" i="9"/>
  <c r="AK61" i="9" s="1"/>
  <c r="AY61" i="9" s="1"/>
  <c r="AI61" i="9"/>
  <c r="AV62" i="9"/>
  <c r="AW62" i="9" s="1"/>
  <c r="AU62" i="9"/>
  <c r="AZ60" i="9"/>
  <c r="BE60" i="9"/>
  <c r="BH60" i="9" s="1"/>
  <c r="BA60" i="9"/>
  <c r="BI59" i="7"/>
  <c r="BL59" i="7" s="1"/>
  <c r="BD59" i="7"/>
  <c r="BJ58" i="7"/>
  <c r="BM58" i="7" s="1"/>
  <c r="BF58" i="7"/>
  <c r="AJ60" i="7"/>
  <c r="AK60" i="7" s="1"/>
  <c r="AI60" i="7"/>
  <c r="X60" i="7"/>
  <c r="Y60" i="7" s="1"/>
  <c r="W60" i="7"/>
  <c r="L60" i="7"/>
  <c r="M60" i="7" s="1"/>
  <c r="K60" i="7"/>
  <c r="F60" i="7"/>
  <c r="G60" i="7" s="1"/>
  <c r="E60" i="7"/>
  <c r="AV61" i="7"/>
  <c r="AW61" i="7" s="1"/>
  <c r="AU61" i="7"/>
  <c r="AD60" i="7"/>
  <c r="AE60" i="7" s="1"/>
  <c r="AC60" i="7"/>
  <c r="AP60" i="7"/>
  <c r="AQ60" i="7" s="1"/>
  <c r="AO60" i="7"/>
  <c r="R60" i="7"/>
  <c r="S60" i="7" s="1"/>
  <c r="Q60" i="7"/>
  <c r="BD58" i="7"/>
  <c r="BI58" i="7"/>
  <c r="BL58" i="7" s="1"/>
  <c r="BC60" i="7"/>
  <c r="BE59" i="7"/>
  <c r="BA34" i="6"/>
  <c r="AZ35" i="6"/>
  <c r="BO43" i="6"/>
  <c r="BE16" i="6"/>
  <c r="BC16" i="6"/>
  <c r="AL16" i="6"/>
  <c r="AH16" i="6"/>
  <c r="AI16" i="6" s="1"/>
  <c r="AJ17" i="6" s="1"/>
  <c r="AK17" i="6" s="1"/>
  <c r="Z16" i="6"/>
  <c r="V16" i="6"/>
  <c r="W16" i="6" s="1"/>
  <c r="X17" i="6" s="1"/>
  <c r="Y17" i="6" s="1"/>
  <c r="N16" i="6"/>
  <c r="J16" i="6"/>
  <c r="K16" i="6" s="1"/>
  <c r="L17" i="6" s="1"/>
  <c r="M17" i="6" s="1"/>
  <c r="BE15" i="6"/>
  <c r="BC15" i="6"/>
  <c r="N17" i="6"/>
  <c r="J17" i="6"/>
  <c r="K17" i="6" s="1"/>
  <c r="L18" i="6" s="1"/>
  <c r="M18" i="6" s="1"/>
  <c r="Z17" i="6"/>
  <c r="V17" i="6"/>
  <c r="W17" i="6" s="1"/>
  <c r="X18" i="6" s="1"/>
  <c r="Y18" i="6" s="1"/>
  <c r="AL17" i="6"/>
  <c r="AH17" i="6"/>
  <c r="AI17" i="6" s="1"/>
  <c r="AJ18" i="6" s="1"/>
  <c r="AK18" i="6" s="1"/>
  <c r="AF16" i="6"/>
  <c r="AB16" i="6"/>
  <c r="AC16" i="6" s="1"/>
  <c r="AD17" i="6" s="1"/>
  <c r="AE17" i="6" s="1"/>
  <c r="T16" i="6"/>
  <c r="P16" i="6"/>
  <c r="Q16" i="6" s="1"/>
  <c r="R17" i="6" s="1"/>
  <c r="S17" i="6" s="1"/>
  <c r="H16" i="6"/>
  <c r="D16" i="6"/>
  <c r="E16" i="6" s="1"/>
  <c r="F17" i="6" s="1"/>
  <c r="G17" i="6" s="1"/>
  <c r="H17" i="6"/>
  <c r="D17" i="6"/>
  <c r="T17" i="6"/>
  <c r="P17" i="6"/>
  <c r="Q17" i="6" s="1"/>
  <c r="R18" i="6" s="1"/>
  <c r="S18" i="6" s="1"/>
  <c r="AF17" i="6"/>
  <c r="AB17" i="6"/>
  <c r="AC17" i="6" s="1"/>
  <c r="AD18" i="6" s="1"/>
  <c r="AE18" i="6" s="1"/>
  <c r="A19" i="6"/>
  <c r="AT18" i="6"/>
  <c r="AN18" i="6"/>
  <c r="AZ61" i="9" l="1"/>
  <c r="BE61" i="9"/>
  <c r="BH61" i="9" s="1"/>
  <c r="AV63" i="9"/>
  <c r="AW63" i="9" s="1"/>
  <c r="AU63" i="9"/>
  <c r="AJ62" i="9"/>
  <c r="AK62" i="9" s="1"/>
  <c r="AI62" i="9"/>
  <c r="X62" i="9"/>
  <c r="Y62" i="9" s="1"/>
  <c r="W62" i="9"/>
  <c r="L62" i="9"/>
  <c r="M62" i="9" s="1"/>
  <c r="K62" i="9"/>
  <c r="AP62" i="9"/>
  <c r="AQ62" i="9" s="1"/>
  <c r="AO62" i="9"/>
  <c r="AD62" i="9"/>
  <c r="AE62" i="9" s="1"/>
  <c r="AC62" i="9"/>
  <c r="R62" i="9"/>
  <c r="S62" i="9" s="1"/>
  <c r="Q62" i="9"/>
  <c r="F62" i="9"/>
  <c r="G62" i="9" s="1"/>
  <c r="E62" i="9"/>
  <c r="BF60" i="9"/>
  <c r="BI60" i="9" s="1"/>
  <c r="BB60" i="9"/>
  <c r="AY62" i="9"/>
  <c r="BA61" i="9"/>
  <c r="BF59" i="7"/>
  <c r="BJ59" i="7"/>
  <c r="BM59" i="7" s="1"/>
  <c r="R61" i="7"/>
  <c r="S61" i="7" s="1"/>
  <c r="Q61" i="7"/>
  <c r="AP61" i="7"/>
  <c r="AQ61" i="7" s="1"/>
  <c r="AO61" i="7"/>
  <c r="AD61" i="7"/>
  <c r="AE61" i="7" s="1"/>
  <c r="AC61" i="7"/>
  <c r="AV62" i="7"/>
  <c r="AW62" i="7" s="1"/>
  <c r="AU62" i="7"/>
  <c r="F61" i="7"/>
  <c r="G61" i="7" s="1"/>
  <c r="E61" i="7"/>
  <c r="L61" i="7"/>
  <c r="M61" i="7" s="1"/>
  <c r="K61" i="7"/>
  <c r="X61" i="7"/>
  <c r="Y61" i="7" s="1"/>
  <c r="W61" i="7"/>
  <c r="AJ61" i="7"/>
  <c r="AK61" i="7" s="1"/>
  <c r="BC61" i="7" s="1"/>
  <c r="AI61" i="7"/>
  <c r="BI60" i="7"/>
  <c r="BL60" i="7" s="1"/>
  <c r="BD60" i="7"/>
  <c r="BE60" i="7"/>
  <c r="BA35" i="6"/>
  <c r="AZ36" i="6"/>
  <c r="E17" i="6"/>
  <c r="F18" i="6" s="1"/>
  <c r="G18" i="6" s="1"/>
  <c r="BC17" i="6"/>
  <c r="BC18" i="6"/>
  <c r="BI18" i="6" s="1"/>
  <c r="BL18" i="6" s="1"/>
  <c r="BI17" i="6"/>
  <c r="BL17" i="6" s="1"/>
  <c r="BD17" i="6"/>
  <c r="N18" i="6"/>
  <c r="J18" i="6"/>
  <c r="K18" i="6" s="1"/>
  <c r="L19" i="6" s="1"/>
  <c r="M19" i="6" s="1"/>
  <c r="Z18" i="6"/>
  <c r="V18" i="6"/>
  <c r="W18" i="6" s="1"/>
  <c r="X19" i="6" s="1"/>
  <c r="Y19" i="6" s="1"/>
  <c r="H18" i="6"/>
  <c r="D18" i="6"/>
  <c r="E18" i="6" s="1"/>
  <c r="F19" i="6" s="1"/>
  <c r="G19" i="6" s="1"/>
  <c r="T18" i="6"/>
  <c r="P18" i="6"/>
  <c r="Q18" i="6" s="1"/>
  <c r="R19" i="6" s="1"/>
  <c r="S19" i="6" s="1"/>
  <c r="AF18" i="6"/>
  <c r="AB18" i="6"/>
  <c r="AC18" i="6" s="1"/>
  <c r="AD19" i="6" s="1"/>
  <c r="AE19" i="6" s="1"/>
  <c r="A20" i="6"/>
  <c r="AT19" i="6"/>
  <c r="AN19" i="6"/>
  <c r="BE17" i="6"/>
  <c r="BO17" i="6"/>
  <c r="BJ15" i="6"/>
  <c r="BM15" i="6" s="1"/>
  <c r="BF15" i="6"/>
  <c r="BO16" i="6"/>
  <c r="BP16" i="6" s="1"/>
  <c r="BJ16" i="6"/>
  <c r="BM16" i="6" s="1"/>
  <c r="BF16" i="6"/>
  <c r="BE18" i="6"/>
  <c r="AL18" i="6"/>
  <c r="BO18" i="6" s="1"/>
  <c r="AH18" i="6"/>
  <c r="AI18" i="6" s="1"/>
  <c r="AJ19" i="6" s="1"/>
  <c r="AK19" i="6" s="1"/>
  <c r="BI15" i="6"/>
  <c r="BL15" i="6" s="1"/>
  <c r="BD15" i="6"/>
  <c r="BI16" i="6"/>
  <c r="BL16" i="6" s="1"/>
  <c r="BD16" i="6"/>
  <c r="BF61" i="9" l="1"/>
  <c r="BI61" i="9" s="1"/>
  <c r="BB61" i="9"/>
  <c r="F63" i="9"/>
  <c r="G63" i="9" s="1"/>
  <c r="E63" i="9"/>
  <c r="R63" i="9"/>
  <c r="S63" i="9" s="1"/>
  <c r="Q63" i="9"/>
  <c r="AD63" i="9"/>
  <c r="AE63" i="9" s="1"/>
  <c r="AC63" i="9"/>
  <c r="AP63" i="9"/>
  <c r="AQ63" i="9" s="1"/>
  <c r="AO63" i="9"/>
  <c r="L63" i="9"/>
  <c r="M63" i="9" s="1"/>
  <c r="K63" i="9"/>
  <c r="X63" i="9"/>
  <c r="Y63" i="9" s="1"/>
  <c r="W63" i="9"/>
  <c r="AJ63" i="9"/>
  <c r="AK63" i="9" s="1"/>
  <c r="AY63" i="9" s="1"/>
  <c r="AI63" i="9"/>
  <c r="AV64" i="9"/>
  <c r="AW64" i="9" s="1"/>
  <c r="AU64" i="9"/>
  <c r="AZ62" i="9"/>
  <c r="BE62" i="9"/>
  <c r="BH62" i="9" s="1"/>
  <c r="BA62" i="9"/>
  <c r="BD61" i="7"/>
  <c r="BI61" i="7"/>
  <c r="BL61" i="7" s="1"/>
  <c r="AJ62" i="7"/>
  <c r="AK62" i="7" s="1"/>
  <c r="AI62" i="7"/>
  <c r="X62" i="7"/>
  <c r="Y62" i="7" s="1"/>
  <c r="W62" i="7"/>
  <c r="L62" i="7"/>
  <c r="M62" i="7" s="1"/>
  <c r="K62" i="7"/>
  <c r="F62" i="7"/>
  <c r="G62" i="7" s="1"/>
  <c r="E62" i="7"/>
  <c r="AV63" i="7"/>
  <c r="AW63" i="7" s="1"/>
  <c r="AU63" i="7"/>
  <c r="AD62" i="7"/>
  <c r="AE62" i="7" s="1"/>
  <c r="AC62" i="7"/>
  <c r="AP62" i="7"/>
  <c r="AQ62" i="7" s="1"/>
  <c r="AO62" i="7"/>
  <c r="R62" i="7"/>
  <c r="S62" i="7" s="1"/>
  <c r="Q62" i="7"/>
  <c r="BF60" i="7"/>
  <c r="BJ60" i="7"/>
  <c r="BM60" i="7" s="1"/>
  <c r="BC62" i="7"/>
  <c r="BE61" i="7"/>
  <c r="BA36" i="6"/>
  <c r="AZ37" i="6"/>
  <c r="BD18" i="6"/>
  <c r="BJ17" i="6"/>
  <c r="BM17" i="6" s="1"/>
  <c r="BF17" i="6"/>
  <c r="N19" i="6"/>
  <c r="J19" i="6"/>
  <c r="K19" i="6" s="1"/>
  <c r="L20" i="6" s="1"/>
  <c r="M20" i="6" s="1"/>
  <c r="Z19" i="6"/>
  <c r="V19" i="6"/>
  <c r="W19" i="6" s="1"/>
  <c r="X20" i="6" s="1"/>
  <c r="Y20" i="6" s="1"/>
  <c r="AL19" i="6"/>
  <c r="AH19" i="6"/>
  <c r="AI19" i="6" s="1"/>
  <c r="AJ20" i="6" s="1"/>
  <c r="AK20" i="6" s="1"/>
  <c r="BC19" i="6"/>
  <c r="BE19" i="6"/>
  <c r="BJ18" i="6"/>
  <c r="BM18" i="6" s="1"/>
  <c r="BF18" i="6"/>
  <c r="BP17" i="6"/>
  <c r="BP18" i="6" s="1"/>
  <c r="H19" i="6"/>
  <c r="D19" i="6"/>
  <c r="E19" i="6" s="1"/>
  <c r="F20" i="6" s="1"/>
  <c r="G20" i="6" s="1"/>
  <c r="T19" i="6"/>
  <c r="P19" i="6"/>
  <c r="Q19" i="6" s="1"/>
  <c r="R20" i="6" s="1"/>
  <c r="S20" i="6" s="1"/>
  <c r="AF19" i="6"/>
  <c r="AB19" i="6"/>
  <c r="AC19" i="6" s="1"/>
  <c r="AD20" i="6" s="1"/>
  <c r="AE20" i="6" s="1"/>
  <c r="A21" i="6"/>
  <c r="AT20" i="6"/>
  <c r="AU20" i="6" s="1"/>
  <c r="AV21" i="6" s="1"/>
  <c r="AW21" i="6" s="1"/>
  <c r="BE63" i="9" l="1"/>
  <c r="BH63" i="9" s="1"/>
  <c r="AZ63" i="9"/>
  <c r="BF62" i="9"/>
  <c r="BI62" i="9" s="1"/>
  <c r="BB62" i="9"/>
  <c r="AV65" i="9"/>
  <c r="AW65" i="9" s="1"/>
  <c r="AU65" i="9"/>
  <c r="AJ64" i="9"/>
  <c r="AK64" i="9" s="1"/>
  <c r="AI64" i="9"/>
  <c r="X64" i="9"/>
  <c r="Y64" i="9" s="1"/>
  <c r="W64" i="9"/>
  <c r="L64" i="9"/>
  <c r="M64" i="9" s="1"/>
  <c r="K64" i="9"/>
  <c r="AP64" i="9"/>
  <c r="AQ64" i="9" s="1"/>
  <c r="AO64" i="9"/>
  <c r="AD64" i="9"/>
  <c r="AE64" i="9" s="1"/>
  <c r="AC64" i="9"/>
  <c r="R64" i="9"/>
  <c r="S64" i="9" s="1"/>
  <c r="Q64" i="9"/>
  <c r="F64" i="9"/>
  <c r="G64" i="9" s="1"/>
  <c r="E64" i="9"/>
  <c r="AY64" i="9"/>
  <c r="BA63" i="9"/>
  <c r="BI62" i="7"/>
  <c r="BL62" i="7" s="1"/>
  <c r="BD62" i="7"/>
  <c r="BJ61" i="7"/>
  <c r="BM61" i="7" s="1"/>
  <c r="BF61" i="7"/>
  <c r="R63" i="7"/>
  <c r="S63" i="7" s="1"/>
  <c r="Q63" i="7"/>
  <c r="AP63" i="7"/>
  <c r="AQ63" i="7" s="1"/>
  <c r="AO63" i="7"/>
  <c r="AD63" i="7"/>
  <c r="AE63" i="7" s="1"/>
  <c r="AC63" i="7"/>
  <c r="AV64" i="7"/>
  <c r="AW64" i="7" s="1"/>
  <c r="AU64" i="7"/>
  <c r="F63" i="7"/>
  <c r="G63" i="7" s="1"/>
  <c r="E63" i="7"/>
  <c r="L63" i="7"/>
  <c r="M63" i="7" s="1"/>
  <c r="K63" i="7"/>
  <c r="X63" i="7"/>
  <c r="Y63" i="7" s="1"/>
  <c r="W63" i="7"/>
  <c r="AJ63" i="7"/>
  <c r="AK63" i="7" s="1"/>
  <c r="BC63" i="7" s="1"/>
  <c r="AI63" i="7"/>
  <c r="BE62" i="7"/>
  <c r="BA37" i="6"/>
  <c r="AZ38" i="6"/>
  <c r="N20" i="6"/>
  <c r="J20" i="6"/>
  <c r="K20" i="6" s="1"/>
  <c r="L21" i="6" s="1"/>
  <c r="M21" i="6" s="1"/>
  <c r="Z20" i="6"/>
  <c r="V20" i="6"/>
  <c r="W20" i="6" s="1"/>
  <c r="X21" i="6" s="1"/>
  <c r="Y21" i="6" s="1"/>
  <c r="AL20" i="6"/>
  <c r="AH20" i="6"/>
  <c r="AI20" i="6" s="1"/>
  <c r="AJ21" i="6" s="1"/>
  <c r="AK21" i="6" s="1"/>
  <c r="BI19" i="6"/>
  <c r="BL19" i="6" s="1"/>
  <c r="BD19" i="6"/>
  <c r="BO19" i="6"/>
  <c r="BP19" i="6" s="1"/>
  <c r="H20" i="6"/>
  <c r="D20" i="6"/>
  <c r="E20" i="6" s="1"/>
  <c r="F21" i="6" s="1"/>
  <c r="G21" i="6" s="1"/>
  <c r="T20" i="6"/>
  <c r="P20" i="6"/>
  <c r="Q20" i="6" s="1"/>
  <c r="R21" i="6" s="1"/>
  <c r="S21" i="6" s="1"/>
  <c r="AF20" i="6"/>
  <c r="AB20" i="6"/>
  <c r="AC20" i="6" s="1"/>
  <c r="AD21" i="6" s="1"/>
  <c r="AE21" i="6" s="1"/>
  <c r="AN20" i="6"/>
  <c r="AO20" i="6" s="1"/>
  <c r="AP21" i="6" s="1"/>
  <c r="AQ21" i="6" s="1"/>
  <c r="AR20" i="6"/>
  <c r="BO20" i="6" s="1"/>
  <c r="BP20" i="6" s="1"/>
  <c r="A22" i="6"/>
  <c r="AT21" i="6"/>
  <c r="AU21" i="6" s="1"/>
  <c r="AV22" i="6" s="1"/>
  <c r="AW22" i="6" s="1"/>
  <c r="BJ19" i="6"/>
  <c r="BM19" i="6" s="1"/>
  <c r="BF19" i="6"/>
  <c r="BE20" i="6"/>
  <c r="BC20" i="6"/>
  <c r="BF63" i="9" l="1"/>
  <c r="BI63" i="9" s="1"/>
  <c r="BB63" i="9"/>
  <c r="F65" i="9"/>
  <c r="G65" i="9" s="1"/>
  <c r="E65" i="9"/>
  <c r="R65" i="9"/>
  <c r="S65" i="9" s="1"/>
  <c r="Q65" i="9"/>
  <c r="AD65" i="9"/>
  <c r="AE65" i="9" s="1"/>
  <c r="AC65" i="9"/>
  <c r="AP65" i="9"/>
  <c r="AQ65" i="9" s="1"/>
  <c r="AO65" i="9"/>
  <c r="L65" i="9"/>
  <c r="M65" i="9" s="1"/>
  <c r="K65" i="9"/>
  <c r="X65" i="9"/>
  <c r="Y65" i="9" s="1"/>
  <c r="W65" i="9"/>
  <c r="AJ65" i="9"/>
  <c r="AK65" i="9" s="1"/>
  <c r="AY65" i="9" s="1"/>
  <c r="AI65" i="9"/>
  <c r="BE64" i="9"/>
  <c r="BH64" i="9" s="1"/>
  <c r="AZ64" i="9"/>
  <c r="BA64" i="9"/>
  <c r="BD63" i="7"/>
  <c r="BI63" i="7"/>
  <c r="BL63" i="7" s="1"/>
  <c r="AJ64" i="7"/>
  <c r="AK64" i="7" s="1"/>
  <c r="AI64" i="7"/>
  <c r="X64" i="7"/>
  <c r="Y64" i="7" s="1"/>
  <c r="W64" i="7"/>
  <c r="L64" i="7"/>
  <c r="M64" i="7" s="1"/>
  <c r="K64" i="7"/>
  <c r="F64" i="7"/>
  <c r="G64" i="7" s="1"/>
  <c r="E64" i="7"/>
  <c r="AV65" i="7"/>
  <c r="AW65" i="7" s="1"/>
  <c r="AU65" i="7"/>
  <c r="AD64" i="7"/>
  <c r="AE64" i="7" s="1"/>
  <c r="AC64" i="7"/>
  <c r="AP64" i="7"/>
  <c r="AQ64" i="7" s="1"/>
  <c r="AO64" i="7"/>
  <c r="R64" i="7"/>
  <c r="S64" i="7" s="1"/>
  <c r="Q64" i="7"/>
  <c r="BJ62" i="7"/>
  <c r="BM62" i="7" s="1"/>
  <c r="BF62" i="7"/>
  <c r="BC64" i="7"/>
  <c r="BE63" i="7"/>
  <c r="BA38" i="6"/>
  <c r="AZ39" i="6"/>
  <c r="Z21" i="6"/>
  <c r="V21" i="6"/>
  <c r="W21" i="6" s="1"/>
  <c r="X22" i="6" s="1"/>
  <c r="Y22" i="6" s="1"/>
  <c r="AL21" i="6"/>
  <c r="AH21" i="6"/>
  <c r="AI21" i="6" s="1"/>
  <c r="AJ22" i="6" s="1"/>
  <c r="AK22" i="6" s="1"/>
  <c r="BJ20" i="6"/>
  <c r="BM20" i="6" s="1"/>
  <c r="BF20" i="6"/>
  <c r="N21" i="6"/>
  <c r="J21" i="6"/>
  <c r="K21" i="6" s="1"/>
  <c r="L22" i="6" s="1"/>
  <c r="M22" i="6" s="1"/>
  <c r="BI20" i="6"/>
  <c r="BL20" i="6" s="1"/>
  <c r="BD20" i="6"/>
  <c r="H21" i="6"/>
  <c r="D21" i="6"/>
  <c r="E21" i="6" s="1"/>
  <c r="F22" i="6" s="1"/>
  <c r="G22" i="6" s="1"/>
  <c r="T21" i="6"/>
  <c r="P21" i="6"/>
  <c r="Q21" i="6" s="1"/>
  <c r="R22" i="6" s="1"/>
  <c r="S22" i="6" s="1"/>
  <c r="AF21" i="6"/>
  <c r="AB21" i="6"/>
  <c r="AC21" i="6" s="1"/>
  <c r="AD22" i="6" s="1"/>
  <c r="AE22" i="6" s="1"/>
  <c r="AR21" i="6"/>
  <c r="BO21" i="6" s="1"/>
  <c r="BP21" i="6" s="1"/>
  <c r="AN21" i="6"/>
  <c r="AO21" i="6" s="1"/>
  <c r="AP22" i="6" s="1"/>
  <c r="AQ22" i="6" s="1"/>
  <c r="A23" i="6"/>
  <c r="AT22" i="6"/>
  <c r="AU22" i="6" s="1"/>
  <c r="AV23" i="6" s="1"/>
  <c r="AW23" i="6" s="1"/>
  <c r="BE21" i="6"/>
  <c r="BC21" i="6"/>
  <c r="BE65" i="9" l="1"/>
  <c r="BH65" i="9" s="1"/>
  <c r="AZ65" i="9"/>
  <c r="BF64" i="9"/>
  <c r="BI64" i="9" s="1"/>
  <c r="BB64" i="9"/>
  <c r="BA65" i="9"/>
  <c r="BI64" i="7"/>
  <c r="BL64" i="7" s="1"/>
  <c r="BD64" i="7"/>
  <c r="BJ63" i="7"/>
  <c r="BM63" i="7" s="1"/>
  <c r="BF63" i="7"/>
  <c r="R65" i="7"/>
  <c r="S65" i="7" s="1"/>
  <c r="Q65" i="7"/>
  <c r="AP65" i="7"/>
  <c r="AQ65" i="7" s="1"/>
  <c r="AO65" i="7"/>
  <c r="AD65" i="7"/>
  <c r="AE65" i="7" s="1"/>
  <c r="AC65" i="7"/>
  <c r="F65" i="7"/>
  <c r="G65" i="7" s="1"/>
  <c r="E65" i="7"/>
  <c r="L65" i="7"/>
  <c r="M65" i="7" s="1"/>
  <c r="K65" i="7"/>
  <c r="X65" i="7"/>
  <c r="Y65" i="7" s="1"/>
  <c r="W65" i="7"/>
  <c r="AJ65" i="7"/>
  <c r="AK65" i="7" s="1"/>
  <c r="BC65" i="7" s="1"/>
  <c r="AI65" i="7"/>
  <c r="BE64" i="7"/>
  <c r="BA39" i="6"/>
  <c r="AZ40" i="6"/>
  <c r="BE22" i="6"/>
  <c r="BJ22" i="6" s="1"/>
  <c r="BM22" i="6" s="1"/>
  <c r="N22" i="6"/>
  <c r="J22" i="6"/>
  <c r="K22" i="6" s="1"/>
  <c r="L23" i="6" s="1"/>
  <c r="M23" i="6" s="1"/>
  <c r="BI21" i="6"/>
  <c r="BL21" i="6" s="1"/>
  <c r="BD21" i="6"/>
  <c r="H22" i="6"/>
  <c r="D22" i="6"/>
  <c r="E22" i="6" s="1"/>
  <c r="F23" i="6" s="1"/>
  <c r="G23" i="6" s="1"/>
  <c r="T22" i="6"/>
  <c r="P22" i="6"/>
  <c r="Q22" i="6" s="1"/>
  <c r="R23" i="6" s="1"/>
  <c r="S23" i="6" s="1"/>
  <c r="AF22" i="6"/>
  <c r="AB22" i="6"/>
  <c r="AC22" i="6" s="1"/>
  <c r="AD23" i="6" s="1"/>
  <c r="AE23" i="6" s="1"/>
  <c r="AR22" i="6"/>
  <c r="AN22" i="6"/>
  <c r="AO22" i="6" s="1"/>
  <c r="AP23" i="6" s="1"/>
  <c r="AQ23" i="6" s="1"/>
  <c r="A24" i="6"/>
  <c r="AT23" i="6"/>
  <c r="AU23" i="6" s="1"/>
  <c r="AV24" i="6" s="1"/>
  <c r="AW24" i="6" s="1"/>
  <c r="BJ21" i="6"/>
  <c r="BM21" i="6" s="1"/>
  <c r="BF21" i="6"/>
  <c r="Z22" i="6"/>
  <c r="V22" i="6"/>
  <c r="W22" i="6" s="1"/>
  <c r="X23" i="6" s="1"/>
  <c r="Y23" i="6" s="1"/>
  <c r="AL22" i="6"/>
  <c r="AH22" i="6"/>
  <c r="AI22" i="6" s="1"/>
  <c r="AJ23" i="6" s="1"/>
  <c r="AK23" i="6" s="1"/>
  <c r="BF22" i="6"/>
  <c r="BC22" i="6"/>
  <c r="BF65" i="9" l="1"/>
  <c r="BI65" i="9" s="1"/>
  <c r="BB65" i="9"/>
  <c r="BD65" i="7"/>
  <c r="BI65" i="7"/>
  <c r="BL65" i="7" s="1"/>
  <c r="BJ64" i="7"/>
  <c r="BM64" i="7" s="1"/>
  <c r="BF64" i="7"/>
  <c r="BE65" i="7"/>
  <c r="BA40" i="6"/>
  <c r="AZ41" i="6"/>
  <c r="BC23" i="6"/>
  <c r="BI23" i="6" s="1"/>
  <c r="BL23" i="6" s="1"/>
  <c r="N23" i="6"/>
  <c r="J23" i="6"/>
  <c r="K23" i="6" s="1"/>
  <c r="L24" i="6" s="1"/>
  <c r="M24" i="6" s="1"/>
  <c r="Z23" i="6"/>
  <c r="V23" i="6"/>
  <c r="W23" i="6" s="1"/>
  <c r="X24" i="6" s="1"/>
  <c r="Y24" i="6" s="1"/>
  <c r="AL23" i="6"/>
  <c r="AH23" i="6"/>
  <c r="AI23" i="6" s="1"/>
  <c r="AJ24" i="6" s="1"/>
  <c r="AK24" i="6" s="1"/>
  <c r="BE23" i="6"/>
  <c r="BI22" i="6"/>
  <c r="BL22" i="6" s="1"/>
  <c r="BD22" i="6"/>
  <c r="H23" i="6"/>
  <c r="D23" i="6"/>
  <c r="E23" i="6" s="1"/>
  <c r="F24" i="6" s="1"/>
  <c r="G24" i="6" s="1"/>
  <c r="T23" i="6"/>
  <c r="P23" i="6"/>
  <c r="Q23" i="6" s="1"/>
  <c r="R24" i="6" s="1"/>
  <c r="S24" i="6" s="1"/>
  <c r="AF23" i="6"/>
  <c r="AB23" i="6"/>
  <c r="AC23" i="6" s="1"/>
  <c r="AD24" i="6" s="1"/>
  <c r="AE24" i="6" s="1"/>
  <c r="AR23" i="6"/>
  <c r="BO23" i="6" s="1"/>
  <c r="AN23" i="6"/>
  <c r="AO23" i="6" s="1"/>
  <c r="AP24" i="6" s="1"/>
  <c r="AQ24" i="6" s="1"/>
  <c r="A25" i="6"/>
  <c r="AT24" i="6"/>
  <c r="AU24" i="6" s="1"/>
  <c r="AV25" i="6" s="1"/>
  <c r="AW25" i="6" s="1"/>
  <c r="BO22" i="6"/>
  <c r="BP22" i="6" s="1"/>
  <c r="BJ65" i="7" l="1"/>
  <c r="BM65" i="7" s="1"/>
  <c r="BF65" i="7"/>
  <c r="BA41" i="6"/>
  <c r="AZ42" i="6"/>
  <c r="BE24" i="6"/>
  <c r="BF24" i="6" s="1"/>
  <c r="BD23" i="6"/>
  <c r="N24" i="6"/>
  <c r="J24" i="6"/>
  <c r="K24" i="6" s="1"/>
  <c r="L25" i="6" s="1"/>
  <c r="M25" i="6" s="1"/>
  <c r="AL24" i="6"/>
  <c r="AH24" i="6"/>
  <c r="AI24" i="6" s="1"/>
  <c r="AJ25" i="6" s="1"/>
  <c r="AK25" i="6" s="1"/>
  <c r="BJ24" i="6"/>
  <c r="BM24" i="6" s="1"/>
  <c r="BJ23" i="6"/>
  <c r="BM23" i="6" s="1"/>
  <c r="BF23" i="6"/>
  <c r="Z24" i="6"/>
  <c r="V24" i="6"/>
  <c r="W24" i="6" s="1"/>
  <c r="X25" i="6" s="1"/>
  <c r="Y25" i="6" s="1"/>
  <c r="H24" i="6"/>
  <c r="D24" i="6"/>
  <c r="E24" i="6" s="1"/>
  <c r="F25" i="6" s="1"/>
  <c r="G25" i="6" s="1"/>
  <c r="T24" i="6"/>
  <c r="P24" i="6"/>
  <c r="Q24" i="6" s="1"/>
  <c r="R25" i="6" s="1"/>
  <c r="S25" i="6" s="1"/>
  <c r="AF24" i="6"/>
  <c r="AB24" i="6"/>
  <c r="AC24" i="6" s="1"/>
  <c r="AD25" i="6" s="1"/>
  <c r="AE25" i="6" s="1"/>
  <c r="AR24" i="6"/>
  <c r="AN24" i="6"/>
  <c r="AO24" i="6" s="1"/>
  <c r="AP25" i="6" s="1"/>
  <c r="AQ25" i="6" s="1"/>
  <c r="A26" i="6"/>
  <c r="AT25" i="6"/>
  <c r="AU25" i="6" s="1"/>
  <c r="AV26" i="6" s="1"/>
  <c r="AW26" i="6" s="1"/>
  <c r="BP23" i="6"/>
  <c r="BC24" i="6"/>
  <c r="BA42" i="6" l="1"/>
  <c r="AZ43" i="6"/>
  <c r="BO24" i="6"/>
  <c r="BE25" i="6"/>
  <c r="Z25" i="6"/>
  <c r="V25" i="6"/>
  <c r="W25" i="6" s="1"/>
  <c r="X26" i="6" s="1"/>
  <c r="Y26" i="6" s="1"/>
  <c r="BI24" i="6"/>
  <c r="BL24" i="6" s="1"/>
  <c r="BD24" i="6"/>
  <c r="H25" i="6"/>
  <c r="D25" i="6"/>
  <c r="E25" i="6" s="1"/>
  <c r="F26" i="6" s="1"/>
  <c r="G26" i="6" s="1"/>
  <c r="T25" i="6"/>
  <c r="P25" i="6"/>
  <c r="Q25" i="6" s="1"/>
  <c r="R26" i="6" s="1"/>
  <c r="S26" i="6" s="1"/>
  <c r="AF25" i="6"/>
  <c r="AB25" i="6"/>
  <c r="AC25" i="6" s="1"/>
  <c r="AD26" i="6" s="1"/>
  <c r="AE26" i="6" s="1"/>
  <c r="AR25" i="6"/>
  <c r="AN25" i="6"/>
  <c r="AO25" i="6" s="1"/>
  <c r="AP26" i="6" s="1"/>
  <c r="AQ26" i="6" s="1"/>
  <c r="A27" i="6"/>
  <c r="AT26" i="6"/>
  <c r="AU26" i="6" s="1"/>
  <c r="AV27" i="6" s="1"/>
  <c r="AW27" i="6" s="1"/>
  <c r="BP24" i="6"/>
  <c r="N25" i="6"/>
  <c r="J25" i="6"/>
  <c r="K25" i="6" s="1"/>
  <c r="L26" i="6" s="1"/>
  <c r="M26" i="6" s="1"/>
  <c r="AL25" i="6"/>
  <c r="AH25" i="6"/>
  <c r="AI25" i="6" s="1"/>
  <c r="AJ26" i="6" s="1"/>
  <c r="AK26" i="6" s="1"/>
  <c r="BJ25" i="6"/>
  <c r="BM25" i="6" s="1"/>
  <c r="BF25" i="6"/>
  <c r="BC25" i="6"/>
  <c r="BA43" i="6" l="1"/>
  <c r="AZ44" i="6"/>
  <c r="BC26" i="6"/>
  <c r="BI26" i="6" s="1"/>
  <c r="BL26" i="6" s="1"/>
  <c r="BI25" i="6"/>
  <c r="BL25" i="6" s="1"/>
  <c r="BD25" i="6"/>
  <c r="Z26" i="6"/>
  <c r="V26" i="6"/>
  <c r="W26" i="6" s="1"/>
  <c r="X27" i="6" s="1"/>
  <c r="Y27" i="6" s="1"/>
  <c r="BE26" i="6"/>
  <c r="N26" i="6"/>
  <c r="J26" i="6"/>
  <c r="K26" i="6" s="1"/>
  <c r="L27" i="6" s="1"/>
  <c r="M27" i="6" s="1"/>
  <c r="AL26" i="6"/>
  <c r="AH26" i="6"/>
  <c r="AI26" i="6" s="1"/>
  <c r="AJ27" i="6" s="1"/>
  <c r="AK27" i="6" s="1"/>
  <c r="H26" i="6"/>
  <c r="D26" i="6"/>
  <c r="E26" i="6" s="1"/>
  <c r="F27" i="6" s="1"/>
  <c r="G27" i="6" s="1"/>
  <c r="T26" i="6"/>
  <c r="P26" i="6"/>
  <c r="Q26" i="6" s="1"/>
  <c r="R27" i="6" s="1"/>
  <c r="S27" i="6" s="1"/>
  <c r="AF26" i="6"/>
  <c r="AB26" i="6"/>
  <c r="AC26" i="6" s="1"/>
  <c r="AD27" i="6" s="1"/>
  <c r="AE27" i="6" s="1"/>
  <c r="AR26" i="6"/>
  <c r="BO26" i="6" s="1"/>
  <c r="AN26" i="6"/>
  <c r="AO26" i="6" s="1"/>
  <c r="AP27" i="6" s="1"/>
  <c r="AQ27" i="6" s="1"/>
  <c r="AT27" i="6"/>
  <c r="AU27" i="6" s="1"/>
  <c r="AV28" i="6" s="1"/>
  <c r="AW28" i="6" s="1"/>
  <c r="A28" i="6"/>
  <c r="BO25" i="6"/>
  <c r="BP25" i="6" s="1"/>
  <c r="BA44" i="6" l="1"/>
  <c r="AZ45" i="6"/>
  <c r="BA45" i="6" s="1"/>
  <c r="BE27" i="6"/>
  <c r="BD26" i="6"/>
  <c r="H27" i="6"/>
  <c r="D27" i="6"/>
  <c r="E27" i="6" s="1"/>
  <c r="F28" i="6" s="1"/>
  <c r="G28" i="6" s="1"/>
  <c r="AF27" i="6"/>
  <c r="AB27" i="6"/>
  <c r="AC27" i="6" s="1"/>
  <c r="AD28" i="6" s="1"/>
  <c r="AE28" i="6" s="1"/>
  <c r="AR27" i="6"/>
  <c r="AN27" i="6"/>
  <c r="AO27" i="6" s="1"/>
  <c r="AP28" i="6" s="1"/>
  <c r="AQ28" i="6" s="1"/>
  <c r="BJ27" i="6"/>
  <c r="BM27" i="6" s="1"/>
  <c r="BF27" i="6"/>
  <c r="BF26" i="6"/>
  <c r="BJ26" i="6"/>
  <c r="BM26" i="6" s="1"/>
  <c r="T27" i="6"/>
  <c r="P27" i="6"/>
  <c r="Q27" i="6" s="1"/>
  <c r="R28" i="6" s="1"/>
  <c r="S28" i="6" s="1"/>
  <c r="N27" i="6"/>
  <c r="J27" i="6"/>
  <c r="K27" i="6" s="1"/>
  <c r="L28" i="6" s="1"/>
  <c r="M28" i="6" s="1"/>
  <c r="AT28" i="6"/>
  <c r="AU28" i="6" s="1"/>
  <c r="AV29" i="6" s="1"/>
  <c r="AW29" i="6" s="1"/>
  <c r="A29" i="6"/>
  <c r="Z27" i="6"/>
  <c r="V27" i="6"/>
  <c r="W27" i="6" s="1"/>
  <c r="X28" i="6" s="1"/>
  <c r="Y28" i="6" s="1"/>
  <c r="AL27" i="6"/>
  <c r="AH27" i="6"/>
  <c r="AI27" i="6" s="1"/>
  <c r="AJ28" i="6" s="1"/>
  <c r="AK28" i="6" s="1"/>
  <c r="BP26" i="6"/>
  <c r="BC27" i="6"/>
  <c r="BC28" i="6" l="1"/>
  <c r="BD28" i="6" s="1"/>
  <c r="H28" i="6"/>
  <c r="D28" i="6"/>
  <c r="E28" i="6" s="1"/>
  <c r="F29" i="6" s="1"/>
  <c r="G29" i="6" s="1"/>
  <c r="T28" i="6"/>
  <c r="P28" i="6"/>
  <c r="Q28" i="6" s="1"/>
  <c r="R29" i="6" s="1"/>
  <c r="S29" i="6" s="1"/>
  <c r="AF28" i="6"/>
  <c r="AB28" i="6"/>
  <c r="AC28" i="6" s="1"/>
  <c r="AD29" i="6" s="1"/>
  <c r="AE29" i="6" s="1"/>
  <c r="AR28" i="6"/>
  <c r="AN28" i="6"/>
  <c r="AO28" i="6" s="1"/>
  <c r="AP29" i="6" s="1"/>
  <c r="AQ29" i="6" s="1"/>
  <c r="BE28" i="6"/>
  <c r="BD27" i="6"/>
  <c r="BI27" i="6"/>
  <c r="BL27" i="6" s="1"/>
  <c r="AT29" i="6"/>
  <c r="AU29" i="6" s="1"/>
  <c r="N28" i="6"/>
  <c r="J28" i="6"/>
  <c r="K28" i="6" s="1"/>
  <c r="L29" i="6" s="1"/>
  <c r="M29" i="6" s="1"/>
  <c r="Z28" i="6"/>
  <c r="V28" i="6"/>
  <c r="W28" i="6" s="1"/>
  <c r="X29" i="6" s="1"/>
  <c r="Y29" i="6" s="1"/>
  <c r="AL28" i="6"/>
  <c r="AH28" i="6"/>
  <c r="AI28" i="6" s="1"/>
  <c r="AJ29" i="6" s="1"/>
  <c r="AK29" i="6" s="1"/>
  <c r="BO27" i="6"/>
  <c r="BP27" i="6" s="1"/>
  <c r="BI28" i="6" l="1"/>
  <c r="BL28" i="6" s="1"/>
  <c r="BC29" i="6"/>
  <c r="BD29" i="6" s="1"/>
  <c r="N29" i="6"/>
  <c r="J29" i="6"/>
  <c r="K29" i="6" s="1"/>
  <c r="Z29" i="6"/>
  <c r="V29" i="6"/>
  <c r="W29" i="6" s="1"/>
  <c r="AL29" i="6"/>
  <c r="AH29" i="6"/>
  <c r="AI29" i="6" s="1"/>
  <c r="AV30" i="6"/>
  <c r="AW30" i="6" s="1"/>
  <c r="AU30" i="6"/>
  <c r="BE29" i="6"/>
  <c r="H29" i="6"/>
  <c r="D29" i="6"/>
  <c r="E29" i="6" s="1"/>
  <c r="T29" i="6"/>
  <c r="P29" i="6"/>
  <c r="Q29" i="6" s="1"/>
  <c r="AF29" i="6"/>
  <c r="AB29" i="6"/>
  <c r="AC29" i="6" s="1"/>
  <c r="AR29" i="6"/>
  <c r="BO29" i="6" s="1"/>
  <c r="AN29" i="6"/>
  <c r="AO29" i="6" s="1"/>
  <c r="BJ28" i="6"/>
  <c r="BM28" i="6" s="1"/>
  <c r="BF28" i="6"/>
  <c r="BO28" i="6"/>
  <c r="BP28" i="6" s="1"/>
  <c r="BI29" i="6" l="1"/>
  <c r="BL29" i="6" s="1"/>
  <c r="BP29" i="6"/>
  <c r="BP30" i="6" s="1"/>
  <c r="BP31" i="6" s="1"/>
  <c r="BP32" i="6" s="1"/>
  <c r="BP33" i="6" s="1"/>
  <c r="BP34" i="6" s="1"/>
  <c r="BP35" i="6" s="1"/>
  <c r="BP36" i="6" s="1"/>
  <c r="BP37" i="6" s="1"/>
  <c r="BP38" i="6" s="1"/>
  <c r="BP39" i="6" s="1"/>
  <c r="BP40" i="6" s="1"/>
  <c r="BP41" i="6" s="1"/>
  <c r="BP42" i="6" s="1"/>
  <c r="BP43" i="6" s="1"/>
  <c r="BP44" i="6" s="1"/>
  <c r="BP45" i="6" s="1"/>
  <c r="AV31" i="6"/>
  <c r="AW31" i="6" s="1"/>
  <c r="AU31" i="6"/>
  <c r="AJ30" i="6"/>
  <c r="AK30" i="6" s="1"/>
  <c r="AI30" i="6"/>
  <c r="X30" i="6"/>
  <c r="Y30" i="6" s="1"/>
  <c r="W30" i="6"/>
  <c r="L30" i="6"/>
  <c r="M30" i="6" s="1"/>
  <c r="K30" i="6"/>
  <c r="AP30" i="6"/>
  <c r="AQ30" i="6" s="1"/>
  <c r="AO30" i="6"/>
  <c r="AD30" i="6"/>
  <c r="AE30" i="6" s="1"/>
  <c r="AC30" i="6"/>
  <c r="R30" i="6"/>
  <c r="S30" i="6" s="1"/>
  <c r="Q30" i="6"/>
  <c r="F30" i="6"/>
  <c r="G30" i="6" s="1"/>
  <c r="E30" i="6"/>
  <c r="BJ29" i="6"/>
  <c r="BM29" i="6" s="1"/>
  <c r="BF29" i="6"/>
  <c r="BC30" i="6"/>
  <c r="BI30" i="6" l="1"/>
  <c r="BL30" i="6" s="1"/>
  <c r="BD30" i="6"/>
  <c r="BE30" i="6"/>
  <c r="F31" i="6"/>
  <c r="G31" i="6" s="1"/>
  <c r="E31" i="6"/>
  <c r="R31" i="6"/>
  <c r="S31" i="6" s="1"/>
  <c r="Q31" i="6"/>
  <c r="AD31" i="6"/>
  <c r="AE31" i="6" s="1"/>
  <c r="AC31" i="6"/>
  <c r="AP31" i="6"/>
  <c r="AQ31" i="6" s="1"/>
  <c r="AO31" i="6"/>
  <c r="L31" i="6"/>
  <c r="M31" i="6" s="1"/>
  <c r="K31" i="6"/>
  <c r="X31" i="6"/>
  <c r="Y31" i="6" s="1"/>
  <c r="W31" i="6"/>
  <c r="AJ31" i="6"/>
  <c r="AK31" i="6" s="1"/>
  <c r="AI31" i="6"/>
  <c r="AV32" i="6"/>
  <c r="AW32" i="6" s="1"/>
  <c r="AU32" i="6"/>
  <c r="BC31" i="6" l="1"/>
  <c r="BI31" i="6" s="1"/>
  <c r="BL31" i="6" s="1"/>
  <c r="AV33" i="6"/>
  <c r="AW33" i="6" s="1"/>
  <c r="AU33" i="6"/>
  <c r="AJ32" i="6"/>
  <c r="AK32" i="6" s="1"/>
  <c r="AI32" i="6"/>
  <c r="X32" i="6"/>
  <c r="Y32" i="6" s="1"/>
  <c r="W32" i="6"/>
  <c r="L32" i="6"/>
  <c r="M32" i="6" s="1"/>
  <c r="K32" i="6"/>
  <c r="AP32" i="6"/>
  <c r="AQ32" i="6" s="1"/>
  <c r="AO32" i="6"/>
  <c r="AD32" i="6"/>
  <c r="AE32" i="6" s="1"/>
  <c r="AC32" i="6"/>
  <c r="R32" i="6"/>
  <c r="S32" i="6" s="1"/>
  <c r="Q32" i="6"/>
  <c r="F32" i="6"/>
  <c r="G32" i="6" s="1"/>
  <c r="BC32" i="6" s="1"/>
  <c r="E32" i="6"/>
  <c r="BE31" i="6"/>
  <c r="BJ30" i="6"/>
  <c r="BM30" i="6" s="1"/>
  <c r="BF30" i="6"/>
  <c r="BD31" i="6" l="1"/>
  <c r="BI32" i="6"/>
  <c r="BL32" i="6" s="1"/>
  <c r="BD32" i="6"/>
  <c r="BJ31" i="6"/>
  <c r="BM31" i="6" s="1"/>
  <c r="BF31" i="6"/>
  <c r="F33" i="6"/>
  <c r="G33" i="6" s="1"/>
  <c r="E33" i="6"/>
  <c r="R33" i="6"/>
  <c r="S33" i="6" s="1"/>
  <c r="Q33" i="6"/>
  <c r="AD33" i="6"/>
  <c r="AE33" i="6" s="1"/>
  <c r="AC33" i="6"/>
  <c r="AP33" i="6"/>
  <c r="AQ33" i="6" s="1"/>
  <c r="AO33" i="6"/>
  <c r="L33" i="6"/>
  <c r="M33" i="6" s="1"/>
  <c r="K33" i="6"/>
  <c r="X33" i="6"/>
  <c r="Y33" i="6" s="1"/>
  <c r="W33" i="6"/>
  <c r="AJ33" i="6"/>
  <c r="AK33" i="6" s="1"/>
  <c r="AI33" i="6"/>
  <c r="AV34" i="6"/>
  <c r="AW34" i="6" s="1"/>
  <c r="AU34" i="6"/>
  <c r="BE32" i="6"/>
  <c r="BC33" i="6" l="1"/>
  <c r="BD33" i="6" s="1"/>
  <c r="BJ32" i="6"/>
  <c r="BM32" i="6" s="1"/>
  <c r="BF32" i="6"/>
  <c r="AV35" i="6"/>
  <c r="AW35" i="6" s="1"/>
  <c r="AU35" i="6"/>
  <c r="AJ34" i="6"/>
  <c r="AK34" i="6" s="1"/>
  <c r="AI34" i="6"/>
  <c r="X34" i="6"/>
  <c r="Y34" i="6" s="1"/>
  <c r="W34" i="6"/>
  <c r="L34" i="6"/>
  <c r="M34" i="6" s="1"/>
  <c r="K34" i="6"/>
  <c r="AP34" i="6"/>
  <c r="AQ34" i="6" s="1"/>
  <c r="AO34" i="6"/>
  <c r="AD34" i="6"/>
  <c r="AE34" i="6" s="1"/>
  <c r="AC34" i="6"/>
  <c r="R34" i="6"/>
  <c r="S34" i="6" s="1"/>
  <c r="Q34" i="6"/>
  <c r="F34" i="6"/>
  <c r="G34" i="6" s="1"/>
  <c r="E34" i="6"/>
  <c r="BE33" i="6"/>
  <c r="BC34" i="6" l="1"/>
  <c r="BD34" i="6" s="1"/>
  <c r="BI33" i="6"/>
  <c r="BL33" i="6" s="1"/>
  <c r="BI34" i="6"/>
  <c r="BL34" i="6" s="1"/>
  <c r="BJ33" i="6"/>
  <c r="BM33" i="6" s="1"/>
  <c r="BF33" i="6"/>
  <c r="F35" i="6"/>
  <c r="G35" i="6" s="1"/>
  <c r="E35" i="6"/>
  <c r="R35" i="6"/>
  <c r="S35" i="6" s="1"/>
  <c r="Q35" i="6"/>
  <c r="AD35" i="6"/>
  <c r="AE35" i="6" s="1"/>
  <c r="AC35" i="6"/>
  <c r="AP35" i="6"/>
  <c r="AQ35" i="6" s="1"/>
  <c r="AO35" i="6"/>
  <c r="L35" i="6"/>
  <c r="M35" i="6" s="1"/>
  <c r="K35" i="6"/>
  <c r="X35" i="6"/>
  <c r="Y35" i="6" s="1"/>
  <c r="W35" i="6"/>
  <c r="AJ35" i="6"/>
  <c r="AK35" i="6" s="1"/>
  <c r="BC35" i="6" s="1"/>
  <c r="AI35" i="6"/>
  <c r="AV36" i="6"/>
  <c r="AW36" i="6" s="1"/>
  <c r="AU36" i="6"/>
  <c r="BE34" i="6"/>
  <c r="BI35" i="6" l="1"/>
  <c r="BL35" i="6" s="1"/>
  <c r="BD35" i="6"/>
  <c r="BJ34" i="6"/>
  <c r="BM34" i="6" s="1"/>
  <c r="BF34" i="6"/>
  <c r="AV37" i="6"/>
  <c r="AW37" i="6" s="1"/>
  <c r="AU37" i="6"/>
  <c r="AJ36" i="6"/>
  <c r="AK36" i="6" s="1"/>
  <c r="AI36" i="6"/>
  <c r="X36" i="6"/>
  <c r="Y36" i="6" s="1"/>
  <c r="W36" i="6"/>
  <c r="L36" i="6"/>
  <c r="M36" i="6" s="1"/>
  <c r="K36" i="6"/>
  <c r="AP36" i="6"/>
  <c r="AQ36" i="6" s="1"/>
  <c r="AO36" i="6"/>
  <c r="AD36" i="6"/>
  <c r="AE36" i="6" s="1"/>
  <c r="AC36" i="6"/>
  <c r="R36" i="6"/>
  <c r="S36" i="6" s="1"/>
  <c r="Q36" i="6"/>
  <c r="F36" i="6"/>
  <c r="G36" i="6" s="1"/>
  <c r="BC36" i="6" s="1"/>
  <c r="E36" i="6"/>
  <c r="BE35" i="6"/>
  <c r="BD36" i="6" l="1"/>
  <c r="BI36" i="6"/>
  <c r="BL36" i="6" s="1"/>
  <c r="BJ35" i="6"/>
  <c r="BM35" i="6" s="1"/>
  <c r="BF35" i="6"/>
  <c r="F37" i="6"/>
  <c r="G37" i="6" s="1"/>
  <c r="E37" i="6"/>
  <c r="R37" i="6"/>
  <c r="S37" i="6" s="1"/>
  <c r="Q37" i="6"/>
  <c r="AD37" i="6"/>
  <c r="AE37" i="6" s="1"/>
  <c r="AC37" i="6"/>
  <c r="AP37" i="6"/>
  <c r="AQ37" i="6" s="1"/>
  <c r="AO37" i="6"/>
  <c r="L37" i="6"/>
  <c r="M37" i="6" s="1"/>
  <c r="K37" i="6"/>
  <c r="X37" i="6"/>
  <c r="Y37" i="6" s="1"/>
  <c r="W37" i="6"/>
  <c r="AJ37" i="6"/>
  <c r="AK37" i="6" s="1"/>
  <c r="BC37" i="6" s="1"/>
  <c r="AI37" i="6"/>
  <c r="AV38" i="6"/>
  <c r="AW38" i="6" s="1"/>
  <c r="AU38" i="6"/>
  <c r="BE36" i="6"/>
  <c r="BI37" i="6" l="1"/>
  <c r="BL37" i="6" s="1"/>
  <c r="BD37" i="6"/>
  <c r="AV39" i="6"/>
  <c r="AW39" i="6" s="1"/>
  <c r="AU39" i="6"/>
  <c r="AJ38" i="6"/>
  <c r="AK38" i="6" s="1"/>
  <c r="AI38" i="6"/>
  <c r="X38" i="6"/>
  <c r="Y38" i="6" s="1"/>
  <c r="W38" i="6"/>
  <c r="L38" i="6"/>
  <c r="M38" i="6" s="1"/>
  <c r="K38" i="6"/>
  <c r="AP38" i="6"/>
  <c r="AQ38" i="6" s="1"/>
  <c r="AO38" i="6"/>
  <c r="AD38" i="6"/>
  <c r="AE38" i="6" s="1"/>
  <c r="AC38" i="6"/>
  <c r="R38" i="6"/>
  <c r="S38" i="6" s="1"/>
  <c r="Q38" i="6"/>
  <c r="F38" i="6"/>
  <c r="G38" i="6" s="1"/>
  <c r="E38" i="6"/>
  <c r="BJ36" i="6"/>
  <c r="BM36" i="6" s="1"/>
  <c r="BF36" i="6"/>
  <c r="BE37" i="6"/>
  <c r="BJ37" i="6" l="1"/>
  <c r="BM37" i="6" s="1"/>
  <c r="BF37" i="6"/>
  <c r="BE38" i="6"/>
  <c r="F39" i="6"/>
  <c r="G39" i="6" s="1"/>
  <c r="E39" i="6"/>
  <c r="R39" i="6"/>
  <c r="S39" i="6" s="1"/>
  <c r="Q39" i="6"/>
  <c r="AD39" i="6"/>
  <c r="AE39" i="6" s="1"/>
  <c r="AC39" i="6"/>
  <c r="AP39" i="6"/>
  <c r="AQ39" i="6" s="1"/>
  <c r="AO39" i="6"/>
  <c r="L39" i="6"/>
  <c r="M39" i="6" s="1"/>
  <c r="K39" i="6"/>
  <c r="X39" i="6"/>
  <c r="Y39" i="6" s="1"/>
  <c r="W39" i="6"/>
  <c r="AJ39" i="6"/>
  <c r="AK39" i="6" s="1"/>
  <c r="AI39" i="6"/>
  <c r="AV40" i="6"/>
  <c r="AW40" i="6" s="1"/>
  <c r="AU40" i="6"/>
  <c r="BC38" i="6"/>
  <c r="BC39" i="6" l="1"/>
  <c r="BI39" i="6" s="1"/>
  <c r="BL39" i="6" s="1"/>
  <c r="BD38" i="6"/>
  <c r="BI38" i="6"/>
  <c r="BL38" i="6" s="1"/>
  <c r="AV41" i="6"/>
  <c r="AW41" i="6" s="1"/>
  <c r="AU41" i="6"/>
  <c r="AJ40" i="6"/>
  <c r="AK40" i="6" s="1"/>
  <c r="AI40" i="6"/>
  <c r="X40" i="6"/>
  <c r="Y40" i="6" s="1"/>
  <c r="W40" i="6"/>
  <c r="L40" i="6"/>
  <c r="M40" i="6" s="1"/>
  <c r="K40" i="6"/>
  <c r="AP40" i="6"/>
  <c r="AQ40" i="6" s="1"/>
  <c r="AO40" i="6"/>
  <c r="AD40" i="6"/>
  <c r="AE40" i="6" s="1"/>
  <c r="AC40" i="6"/>
  <c r="R40" i="6"/>
  <c r="S40" i="6" s="1"/>
  <c r="Q40" i="6"/>
  <c r="F40" i="6"/>
  <c r="G40" i="6" s="1"/>
  <c r="BC40" i="6" s="1"/>
  <c r="E40" i="6"/>
  <c r="BE39" i="6"/>
  <c r="BJ38" i="6"/>
  <c r="BM38" i="6" s="1"/>
  <c r="BF38" i="6"/>
  <c r="BD39" i="6" l="1"/>
  <c r="BI40" i="6"/>
  <c r="BL40" i="6" s="1"/>
  <c r="BD40" i="6"/>
  <c r="BJ39" i="6"/>
  <c r="BM39" i="6" s="1"/>
  <c r="BF39" i="6"/>
  <c r="F41" i="6"/>
  <c r="G41" i="6" s="1"/>
  <c r="E41" i="6"/>
  <c r="R41" i="6"/>
  <c r="S41" i="6" s="1"/>
  <c r="Q41" i="6"/>
  <c r="AD41" i="6"/>
  <c r="AE41" i="6" s="1"/>
  <c r="AC41" i="6"/>
  <c r="AP41" i="6"/>
  <c r="AQ41" i="6" s="1"/>
  <c r="AO41" i="6"/>
  <c r="L41" i="6"/>
  <c r="M41" i="6" s="1"/>
  <c r="K41" i="6"/>
  <c r="X41" i="6"/>
  <c r="Y41" i="6" s="1"/>
  <c r="W41" i="6"/>
  <c r="AJ41" i="6"/>
  <c r="AK41" i="6" s="1"/>
  <c r="BC41" i="6" s="1"/>
  <c r="AI41" i="6"/>
  <c r="AV42" i="6"/>
  <c r="AW42" i="6" s="1"/>
  <c r="AU42" i="6"/>
  <c r="BE40" i="6"/>
  <c r="BD41" i="6" l="1"/>
  <c r="BI41" i="6"/>
  <c r="BL41" i="6" s="1"/>
  <c r="AV43" i="6"/>
  <c r="AW43" i="6" s="1"/>
  <c r="AU43" i="6"/>
  <c r="AJ42" i="6"/>
  <c r="AK42" i="6" s="1"/>
  <c r="AI42" i="6"/>
  <c r="X42" i="6"/>
  <c r="Y42" i="6" s="1"/>
  <c r="W42" i="6"/>
  <c r="L42" i="6"/>
  <c r="M42" i="6" s="1"/>
  <c r="K42" i="6"/>
  <c r="AP42" i="6"/>
  <c r="AQ42" i="6" s="1"/>
  <c r="AO42" i="6"/>
  <c r="AD42" i="6"/>
  <c r="AE42" i="6" s="1"/>
  <c r="AC42" i="6"/>
  <c r="R42" i="6"/>
  <c r="S42" i="6" s="1"/>
  <c r="Q42" i="6"/>
  <c r="F42" i="6"/>
  <c r="G42" i="6" s="1"/>
  <c r="E42" i="6"/>
  <c r="BJ40" i="6"/>
  <c r="BM40" i="6" s="1"/>
  <c r="BF40" i="6"/>
  <c r="BE41" i="6"/>
  <c r="BJ41" i="6" l="1"/>
  <c r="BM41" i="6" s="1"/>
  <c r="BF41" i="6"/>
  <c r="BE42" i="6"/>
  <c r="F43" i="6"/>
  <c r="G43" i="6" s="1"/>
  <c r="E43" i="6"/>
  <c r="R43" i="6"/>
  <c r="S43" i="6" s="1"/>
  <c r="Q43" i="6"/>
  <c r="AD43" i="6"/>
  <c r="AE43" i="6" s="1"/>
  <c r="AC43" i="6"/>
  <c r="AP43" i="6"/>
  <c r="AQ43" i="6" s="1"/>
  <c r="AO43" i="6"/>
  <c r="L43" i="6"/>
  <c r="M43" i="6" s="1"/>
  <c r="K43" i="6"/>
  <c r="X43" i="6"/>
  <c r="Y43" i="6" s="1"/>
  <c r="W43" i="6"/>
  <c r="AJ43" i="6"/>
  <c r="AK43" i="6" s="1"/>
  <c r="AI43" i="6"/>
  <c r="AV44" i="6"/>
  <c r="AW44" i="6" s="1"/>
  <c r="AU44" i="6"/>
  <c r="BC42" i="6"/>
  <c r="BC43" i="6" l="1"/>
  <c r="BI43" i="6" s="1"/>
  <c r="BL43" i="6" s="1"/>
  <c r="AV45" i="6"/>
  <c r="AW45" i="6" s="1"/>
  <c r="AU45" i="6"/>
  <c r="AJ44" i="6"/>
  <c r="AK44" i="6" s="1"/>
  <c r="AI44" i="6"/>
  <c r="X44" i="6"/>
  <c r="Y44" i="6" s="1"/>
  <c r="W44" i="6"/>
  <c r="L44" i="6"/>
  <c r="M44" i="6" s="1"/>
  <c r="K44" i="6"/>
  <c r="AP44" i="6"/>
  <c r="AQ44" i="6" s="1"/>
  <c r="AO44" i="6"/>
  <c r="AD44" i="6"/>
  <c r="AE44" i="6" s="1"/>
  <c r="AC44" i="6"/>
  <c r="R44" i="6"/>
  <c r="S44" i="6" s="1"/>
  <c r="Q44" i="6"/>
  <c r="F44" i="6"/>
  <c r="G44" i="6" s="1"/>
  <c r="E44" i="6"/>
  <c r="BD42" i="6"/>
  <c r="BI42" i="6"/>
  <c r="BL42" i="6" s="1"/>
  <c r="BC44" i="6"/>
  <c r="BE43" i="6"/>
  <c r="BJ42" i="6"/>
  <c r="BM42" i="6" s="1"/>
  <c r="BF42" i="6"/>
  <c r="BD43" i="6" l="1"/>
  <c r="BI44" i="6"/>
  <c r="BL44" i="6" s="1"/>
  <c r="BD44" i="6"/>
  <c r="BJ43" i="6"/>
  <c r="BM43" i="6" s="1"/>
  <c r="BF43" i="6"/>
  <c r="F45" i="6"/>
  <c r="G45" i="6" s="1"/>
  <c r="E45" i="6"/>
  <c r="R45" i="6"/>
  <c r="S45" i="6" s="1"/>
  <c r="Q45" i="6"/>
  <c r="AD45" i="6"/>
  <c r="AE45" i="6" s="1"/>
  <c r="AC45" i="6"/>
  <c r="AP45" i="6"/>
  <c r="AQ45" i="6" s="1"/>
  <c r="AO45" i="6"/>
  <c r="L45" i="6"/>
  <c r="M45" i="6" s="1"/>
  <c r="K45" i="6"/>
  <c r="X45" i="6"/>
  <c r="Y45" i="6" s="1"/>
  <c r="W45" i="6"/>
  <c r="AJ45" i="6"/>
  <c r="AK45" i="6" s="1"/>
  <c r="AI45" i="6"/>
  <c r="BE44" i="6"/>
  <c r="BC45" i="6" l="1"/>
  <c r="BD45" i="6" s="1"/>
  <c r="BJ44" i="6"/>
  <c r="BM44" i="6" s="1"/>
  <c r="BF44" i="6"/>
  <c r="BE45" i="6"/>
  <c r="BI45" i="6" l="1"/>
  <c r="BL45" i="6" s="1"/>
  <c r="BJ45" i="6"/>
  <c r="BM45" i="6" s="1"/>
  <c r="BF45" i="6"/>
  <c r="F6" i="4" l="1"/>
  <c r="G6" i="4" s="1"/>
  <c r="F7" i="4"/>
  <c r="G7" i="4" s="1"/>
  <c r="F8" i="4"/>
  <c r="G8" i="4" s="1"/>
  <c r="F9" i="4"/>
  <c r="G9" i="4" s="1"/>
  <c r="F10" i="4"/>
  <c r="G10" i="4" s="1"/>
  <c r="F11" i="4"/>
  <c r="G11" i="4" s="1"/>
  <c r="F12" i="4"/>
  <c r="G12" i="4" s="1"/>
  <c r="F13" i="4"/>
  <c r="G13" i="4" s="1"/>
  <c r="F14" i="4"/>
  <c r="G14" i="4" s="1"/>
  <c r="F15" i="4"/>
  <c r="G15" i="4" s="1"/>
  <c r="F16" i="4"/>
  <c r="G16" i="4" s="1"/>
  <c r="F17" i="4"/>
  <c r="G17" i="4" s="1"/>
  <c r="F18" i="4"/>
  <c r="G18" i="4" s="1"/>
  <c r="F19" i="4"/>
  <c r="G19" i="4" s="1"/>
  <c r="F20" i="4"/>
  <c r="G20" i="4" s="1"/>
  <c r="F21" i="4"/>
  <c r="G21" i="4" s="1"/>
  <c r="F22" i="4"/>
  <c r="G22" i="4" s="1"/>
  <c r="F23" i="4"/>
  <c r="G23" i="4" s="1"/>
  <c r="F24" i="4"/>
  <c r="G24" i="4" s="1"/>
  <c r="F25" i="4"/>
  <c r="G25" i="4" s="1"/>
  <c r="F26" i="4"/>
  <c r="G26" i="4" s="1"/>
  <c r="F27" i="4"/>
  <c r="G27" i="4" s="1"/>
  <c r="F28" i="4"/>
  <c r="G28" i="4" s="1"/>
  <c r="F29" i="4"/>
  <c r="G29" i="4" s="1"/>
  <c r="C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B5" i="4"/>
  <c r="BM16" i="3"/>
  <c r="BM17" i="3"/>
  <c r="BM18" i="3"/>
  <c r="BM19" i="3"/>
  <c r="BM20" i="3"/>
  <c r="BM21" i="3"/>
  <c r="BM22" i="3"/>
  <c r="BM23" i="3"/>
  <c r="BM24" i="3"/>
  <c r="BM25" i="3"/>
  <c r="BM26" i="3"/>
  <c r="BM27" i="3"/>
  <c r="BM28" i="3"/>
  <c r="BM29" i="3"/>
  <c r="BM30" i="3"/>
  <c r="BM31" i="3"/>
  <c r="BM32" i="3"/>
  <c r="BM33" i="3"/>
  <c r="BM34" i="3"/>
  <c r="BM35" i="3"/>
  <c r="BM36" i="3"/>
  <c r="BM37" i="3"/>
  <c r="BM38" i="3"/>
  <c r="BM39" i="3"/>
  <c r="BM40" i="3"/>
  <c r="BM41" i="3"/>
  <c r="BM42" i="3"/>
  <c r="BM43" i="3"/>
  <c r="BM44" i="3"/>
  <c r="BM45" i="3"/>
  <c r="BM46" i="3"/>
  <c r="BM47" i="3"/>
  <c r="BM48" i="3"/>
  <c r="BM49" i="3"/>
  <c r="BM50" i="3"/>
  <c r="BM51" i="3"/>
  <c r="BM52" i="3"/>
  <c r="BM53" i="3"/>
  <c r="BM54" i="3"/>
  <c r="BM55" i="3"/>
  <c r="BM56" i="3"/>
  <c r="BM57" i="3"/>
  <c r="BM58" i="3"/>
  <c r="BM59" i="3"/>
  <c r="BM60" i="3"/>
  <c r="BM61" i="3"/>
  <c r="BM62" i="3"/>
  <c r="BM63" i="3"/>
  <c r="BM64" i="3"/>
  <c r="BM65" i="3"/>
  <c r="BM15" i="3"/>
  <c r="BF38" i="3"/>
  <c r="BL46" i="3"/>
  <c r="BL47" i="3" s="1"/>
  <c r="BL48" i="3" s="1"/>
  <c r="BL49" i="3" s="1"/>
  <c r="BL50" i="3" s="1"/>
  <c r="BL51" i="3" s="1"/>
  <c r="BL52" i="3" s="1"/>
  <c r="BL53" i="3" s="1"/>
  <c r="BL54" i="3" s="1"/>
  <c r="BL55" i="3" s="1"/>
  <c r="BL56" i="3" s="1"/>
  <c r="BL57" i="3" s="1"/>
  <c r="BL58" i="3" s="1"/>
  <c r="BL59" i="3" s="1"/>
  <c r="BL60" i="3" s="1"/>
  <c r="BL61" i="3" s="1"/>
  <c r="BL62" i="3" s="1"/>
  <c r="BL63" i="3" s="1"/>
  <c r="BL64" i="3" s="1"/>
  <c r="BL65" i="3" s="1"/>
  <c r="BK46" i="3"/>
  <c r="BK47" i="3"/>
  <c r="BK48" i="3"/>
  <c r="BK49" i="3"/>
  <c r="BK50" i="3"/>
  <c r="BK51" i="3"/>
  <c r="BK52" i="3"/>
  <c r="BK53" i="3"/>
  <c r="BK54" i="3"/>
  <c r="BK55" i="3"/>
  <c r="BK56" i="3"/>
  <c r="BK57" i="3"/>
  <c r="BK58" i="3"/>
  <c r="BK59" i="3"/>
  <c r="BK60" i="3"/>
  <c r="BK61" i="3"/>
  <c r="BK62" i="3"/>
  <c r="BK63" i="3"/>
  <c r="BK64" i="3"/>
  <c r="BK65" i="3"/>
  <c r="BD44" i="3"/>
  <c r="BC65" i="3"/>
  <c r="BE65" i="3" s="1"/>
  <c r="BH65" i="3" s="1"/>
  <c r="BC55" i="3"/>
  <c r="BE55" i="3" s="1"/>
  <c r="BH55" i="3" s="1"/>
  <c r="BC45" i="3"/>
  <c r="BB46" i="3"/>
  <c r="BB47" i="3"/>
  <c r="BB48" i="3"/>
  <c r="BB49" i="3"/>
  <c r="BB50" i="3"/>
  <c r="BB51" i="3"/>
  <c r="BB52" i="3"/>
  <c r="BB53" i="3"/>
  <c r="BB54" i="3"/>
  <c r="BB55" i="3"/>
  <c r="BB56" i="3"/>
  <c r="BB57" i="3"/>
  <c r="BB58" i="3"/>
  <c r="BB59" i="3"/>
  <c r="BB60" i="3"/>
  <c r="BB61" i="3"/>
  <c r="BB62" i="3"/>
  <c r="BB63" i="3"/>
  <c r="BB64" i="3"/>
  <c r="BB65" i="3"/>
  <c r="BA46" i="3"/>
  <c r="BA47" i="3"/>
  <c r="BA48" i="3"/>
  <c r="BA49" i="3"/>
  <c r="BA50" i="3"/>
  <c r="BA51" i="3"/>
  <c r="BA52" i="3"/>
  <c r="BA53" i="3"/>
  <c r="BA54" i="3"/>
  <c r="BA55" i="3"/>
  <c r="BA56" i="3"/>
  <c r="BA57" i="3"/>
  <c r="BA58" i="3"/>
  <c r="BA59" i="3"/>
  <c r="BA60" i="3"/>
  <c r="BA61" i="3"/>
  <c r="BA62" i="3"/>
  <c r="BA63" i="3"/>
  <c r="BA64" i="3"/>
  <c r="BA65" i="3"/>
  <c r="AZ46" i="3"/>
  <c r="AZ47" i="3"/>
  <c r="AZ48" i="3"/>
  <c r="AZ49" i="3"/>
  <c r="AZ50" i="3"/>
  <c r="AZ51" i="3"/>
  <c r="AZ52" i="3"/>
  <c r="AZ53" i="3"/>
  <c r="AZ54" i="3"/>
  <c r="AZ55" i="3"/>
  <c r="AZ56" i="3"/>
  <c r="AZ57" i="3"/>
  <c r="AZ58" i="3"/>
  <c r="AZ59" i="3"/>
  <c r="AZ60" i="3"/>
  <c r="AZ61" i="3"/>
  <c r="AZ62" i="3"/>
  <c r="AZ63" i="3"/>
  <c r="AZ64" i="3"/>
  <c r="AZ65" i="3"/>
  <c r="AY46" i="3"/>
  <c r="AY47" i="3"/>
  <c r="AY48" i="3"/>
  <c r="AY49" i="3"/>
  <c r="AY50" i="3"/>
  <c r="AY51" i="3"/>
  <c r="AY52" i="3"/>
  <c r="AY53" i="3"/>
  <c r="AY54" i="3"/>
  <c r="AY55" i="3"/>
  <c r="AY56" i="3"/>
  <c r="AY57" i="3"/>
  <c r="AY58" i="3"/>
  <c r="AY59" i="3"/>
  <c r="AY60" i="3"/>
  <c r="AY61" i="3"/>
  <c r="AY62" i="3"/>
  <c r="AY63" i="3"/>
  <c r="AY64" i="3"/>
  <c r="AY65" i="3"/>
  <c r="AW46" i="3"/>
  <c r="AW47" i="3"/>
  <c r="AW48" i="3"/>
  <c r="AW49" i="3"/>
  <c r="AW50" i="3"/>
  <c r="AW51" i="3"/>
  <c r="AW52" i="3"/>
  <c r="AW53" i="3"/>
  <c r="AW54" i="3"/>
  <c r="AW55" i="3"/>
  <c r="AW56" i="3"/>
  <c r="AW57" i="3"/>
  <c r="AW58" i="3"/>
  <c r="AW59" i="3"/>
  <c r="AW60" i="3"/>
  <c r="AW61" i="3"/>
  <c r="AW62" i="3"/>
  <c r="AW63" i="3"/>
  <c r="AW64" i="3"/>
  <c r="AW65" i="3"/>
  <c r="AV46" i="3"/>
  <c r="AV47" i="3"/>
  <c r="AV48" i="3"/>
  <c r="AV49" i="3"/>
  <c r="AV50" i="3"/>
  <c r="AV51" i="3"/>
  <c r="AV52" i="3"/>
  <c r="AV53" i="3"/>
  <c r="AV54" i="3"/>
  <c r="AV55" i="3"/>
  <c r="AV56" i="3"/>
  <c r="AV57" i="3"/>
  <c r="AV58" i="3"/>
  <c r="AV59" i="3"/>
  <c r="AV60" i="3"/>
  <c r="AV61" i="3"/>
  <c r="AV62" i="3"/>
  <c r="AV63" i="3"/>
  <c r="AV64" i="3"/>
  <c r="AV65" i="3"/>
  <c r="AU46" i="3"/>
  <c r="AU47" i="3" s="1"/>
  <c r="AU48" i="3" s="1"/>
  <c r="AU49" i="3" s="1"/>
  <c r="AU50" i="3" s="1"/>
  <c r="AU51" i="3" s="1"/>
  <c r="AU52" i="3" s="1"/>
  <c r="AU53" i="3" s="1"/>
  <c r="AU54" i="3" s="1"/>
  <c r="AU55" i="3" s="1"/>
  <c r="AU56" i="3" s="1"/>
  <c r="AU57" i="3" s="1"/>
  <c r="AU58" i="3" s="1"/>
  <c r="AU59" i="3" s="1"/>
  <c r="AU60" i="3" s="1"/>
  <c r="AU61" i="3" s="1"/>
  <c r="AU62" i="3" s="1"/>
  <c r="AU63" i="3" s="1"/>
  <c r="AU64" i="3" s="1"/>
  <c r="AU65" i="3" s="1"/>
  <c r="AT46" i="3"/>
  <c r="AT47" i="3"/>
  <c r="AT48" i="3"/>
  <c r="AT49" i="3"/>
  <c r="AT50" i="3"/>
  <c r="AT51" i="3"/>
  <c r="AT52" i="3"/>
  <c r="AT53" i="3"/>
  <c r="AT54" i="3"/>
  <c r="AT55" i="3"/>
  <c r="AT56" i="3"/>
  <c r="AT57" i="3"/>
  <c r="AT58" i="3"/>
  <c r="AT59" i="3"/>
  <c r="AT60" i="3"/>
  <c r="AT61" i="3"/>
  <c r="AT62" i="3"/>
  <c r="AT63" i="3"/>
  <c r="AT64" i="3"/>
  <c r="AT65" i="3"/>
  <c r="AR46" i="3"/>
  <c r="AR47" i="3"/>
  <c r="AR48" i="3"/>
  <c r="AR49" i="3"/>
  <c r="AR50" i="3"/>
  <c r="AR51" i="3"/>
  <c r="AR52" i="3"/>
  <c r="AR53" i="3"/>
  <c r="AR54" i="3"/>
  <c r="AR55" i="3"/>
  <c r="AR56" i="3"/>
  <c r="AR57" i="3"/>
  <c r="AR58" i="3"/>
  <c r="AR59" i="3"/>
  <c r="AR60" i="3"/>
  <c r="AR61" i="3"/>
  <c r="AR62" i="3"/>
  <c r="AR63" i="3"/>
  <c r="AR64" i="3"/>
  <c r="AR65" i="3"/>
  <c r="AQ46" i="3"/>
  <c r="AQ47" i="3"/>
  <c r="AQ48" i="3"/>
  <c r="AQ49" i="3"/>
  <c r="AQ50" i="3"/>
  <c r="AQ51" i="3"/>
  <c r="AQ52" i="3"/>
  <c r="AQ53" i="3"/>
  <c r="AQ54" i="3"/>
  <c r="AQ55" i="3"/>
  <c r="AQ56" i="3"/>
  <c r="AQ57" i="3"/>
  <c r="AQ58" i="3"/>
  <c r="AQ59" i="3"/>
  <c r="AQ60" i="3"/>
  <c r="AQ61" i="3"/>
  <c r="AQ62" i="3"/>
  <c r="AQ63" i="3"/>
  <c r="AQ64" i="3"/>
  <c r="AQ65" i="3"/>
  <c r="AP46" i="3"/>
  <c r="AP47" i="3"/>
  <c r="AP48" i="3"/>
  <c r="AP49" i="3"/>
  <c r="AP50" i="3"/>
  <c r="AP51" i="3"/>
  <c r="AP52" i="3"/>
  <c r="AP53" i="3"/>
  <c r="AP54" i="3"/>
  <c r="AP55" i="3"/>
  <c r="AP56" i="3"/>
  <c r="AP57" i="3"/>
  <c r="AP58" i="3"/>
  <c r="AP59" i="3"/>
  <c r="AP60" i="3"/>
  <c r="AP61" i="3"/>
  <c r="AP62" i="3"/>
  <c r="AP63" i="3"/>
  <c r="AP64" i="3"/>
  <c r="AP65" i="3"/>
  <c r="AO46" i="3"/>
  <c r="AO47" i="3" s="1"/>
  <c r="AO48" i="3" s="1"/>
  <c r="AO49" i="3" s="1"/>
  <c r="AO50" i="3" s="1"/>
  <c r="AO51" i="3" s="1"/>
  <c r="AO52" i="3" s="1"/>
  <c r="AO53" i="3" s="1"/>
  <c r="AO54" i="3" s="1"/>
  <c r="AO55" i="3" s="1"/>
  <c r="AO56" i="3" s="1"/>
  <c r="AO57" i="3" s="1"/>
  <c r="AO58" i="3" s="1"/>
  <c r="AO59" i="3" s="1"/>
  <c r="AO60" i="3" s="1"/>
  <c r="AO61" i="3" s="1"/>
  <c r="AO62" i="3" s="1"/>
  <c r="AO63" i="3" s="1"/>
  <c r="AO64" i="3" s="1"/>
  <c r="AO65" i="3" s="1"/>
  <c r="AN46" i="3"/>
  <c r="AN47" i="3"/>
  <c r="AN48" i="3"/>
  <c r="AN49" i="3"/>
  <c r="AN50" i="3"/>
  <c r="AN51" i="3"/>
  <c r="AN52" i="3"/>
  <c r="AN53" i="3"/>
  <c r="AN54" i="3"/>
  <c r="AN55" i="3"/>
  <c r="AN56" i="3"/>
  <c r="AN57" i="3"/>
  <c r="AN58" i="3"/>
  <c r="AN59" i="3"/>
  <c r="AN60" i="3"/>
  <c r="AN61" i="3"/>
  <c r="AN62" i="3"/>
  <c r="AN63" i="3"/>
  <c r="AN64" i="3"/>
  <c r="AN65" i="3"/>
  <c r="AL46" i="3"/>
  <c r="AL47" i="3"/>
  <c r="AL48" i="3"/>
  <c r="AL49" i="3"/>
  <c r="AL50" i="3"/>
  <c r="AL51" i="3"/>
  <c r="AL52" i="3"/>
  <c r="AL53" i="3"/>
  <c r="AL54" i="3"/>
  <c r="AL55" i="3"/>
  <c r="AL56" i="3"/>
  <c r="AL57" i="3"/>
  <c r="AL58" i="3"/>
  <c r="AL59" i="3"/>
  <c r="AL60" i="3"/>
  <c r="AL61" i="3"/>
  <c r="AL62" i="3"/>
  <c r="AL63" i="3"/>
  <c r="AL64" i="3"/>
  <c r="AL6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AJ63" i="3"/>
  <c r="AJ64" i="3"/>
  <c r="AJ65" i="3"/>
  <c r="AI46" i="3"/>
  <c r="AI47" i="3"/>
  <c r="AI48" i="3" s="1"/>
  <c r="AI49" i="3" s="1"/>
  <c r="AI50" i="3" s="1"/>
  <c r="AI51" i="3" s="1"/>
  <c r="AI52" i="3" s="1"/>
  <c r="AI53" i="3" s="1"/>
  <c r="AI54" i="3" s="1"/>
  <c r="AI55" i="3" s="1"/>
  <c r="AI56" i="3" s="1"/>
  <c r="AI57" i="3" s="1"/>
  <c r="AI58" i="3" s="1"/>
  <c r="AI59" i="3" s="1"/>
  <c r="AI60" i="3" s="1"/>
  <c r="AI61" i="3" s="1"/>
  <c r="AI62" i="3" s="1"/>
  <c r="AI63" i="3" s="1"/>
  <c r="AI64" i="3" s="1"/>
  <c r="AI65" i="3" s="1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C46" i="3"/>
  <c r="AC47" i="3" s="1"/>
  <c r="AC48" i="3" s="1"/>
  <c r="AC49" i="3" s="1"/>
  <c r="AC50" i="3" s="1"/>
  <c r="AC51" i="3" s="1"/>
  <c r="AC52" i="3" s="1"/>
  <c r="AC53" i="3" s="1"/>
  <c r="AC54" i="3" s="1"/>
  <c r="AC55" i="3" s="1"/>
  <c r="AC56" i="3" s="1"/>
  <c r="AC57" i="3" s="1"/>
  <c r="AC58" i="3" s="1"/>
  <c r="AC59" i="3" s="1"/>
  <c r="AC60" i="3" s="1"/>
  <c r="AC61" i="3" s="1"/>
  <c r="AC62" i="3" s="1"/>
  <c r="AC63" i="3" s="1"/>
  <c r="AC64" i="3" s="1"/>
  <c r="AC65" i="3" s="1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W46" i="3"/>
  <c r="W47" i="3"/>
  <c r="W48" i="3" s="1"/>
  <c r="W49" i="3" s="1"/>
  <c r="W50" i="3" s="1"/>
  <c r="W51" i="3" s="1"/>
  <c r="W52" i="3" s="1"/>
  <c r="W53" i="3" s="1"/>
  <c r="W54" i="3" s="1"/>
  <c r="W55" i="3" s="1"/>
  <c r="W56" i="3" s="1"/>
  <c r="W57" i="3" s="1"/>
  <c r="W58" i="3" s="1"/>
  <c r="W59" i="3" s="1"/>
  <c r="W60" i="3" s="1"/>
  <c r="W61" i="3" s="1"/>
  <c r="W62" i="3" s="1"/>
  <c r="W63" i="3" s="1"/>
  <c r="W64" i="3" s="1"/>
  <c r="W65" i="3" s="1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Q46" i="3"/>
  <c r="Q47" i="3" s="1"/>
  <c r="Q48" i="3" s="1"/>
  <c r="Q49" i="3" s="1"/>
  <c r="Q50" i="3" s="1"/>
  <c r="Q51" i="3" s="1"/>
  <c r="Q52" i="3" s="1"/>
  <c r="Q53" i="3" s="1"/>
  <c r="Q54" i="3" s="1"/>
  <c r="Q55" i="3" s="1"/>
  <c r="Q56" i="3" s="1"/>
  <c r="Q57" i="3" s="1"/>
  <c r="Q58" i="3" s="1"/>
  <c r="Q59" i="3" s="1"/>
  <c r="Q60" i="3" s="1"/>
  <c r="Q61" i="3" s="1"/>
  <c r="Q62" i="3" s="1"/>
  <c r="Q63" i="3" s="1"/>
  <c r="Q64" i="3" s="1"/>
  <c r="Q65" i="3" s="1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K46" i="3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61" i="3" s="1"/>
  <c r="K62" i="3" s="1"/>
  <c r="K63" i="3" s="1"/>
  <c r="K64" i="3" s="1"/>
  <c r="K65" i="3" s="1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E46" i="3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33" i="3"/>
  <c r="AS34" i="3"/>
  <c r="AS35" i="3"/>
  <c r="AS36" i="3"/>
  <c r="AS37" i="3"/>
  <c r="AS38" i="3"/>
  <c r="AS39" i="3"/>
  <c r="AS40" i="3"/>
  <c r="AS41" i="3"/>
  <c r="AS42" i="3"/>
  <c r="AS43" i="3"/>
  <c r="AS44" i="3"/>
  <c r="AS45" i="3"/>
  <c r="AS46" i="3"/>
  <c r="AS47" i="3"/>
  <c r="AS48" i="3"/>
  <c r="AS49" i="3"/>
  <c r="AS50" i="3"/>
  <c r="AS51" i="3"/>
  <c r="AS52" i="3"/>
  <c r="AS53" i="3"/>
  <c r="AS54" i="3"/>
  <c r="AS55" i="3"/>
  <c r="AS56" i="3"/>
  <c r="AS57" i="3"/>
  <c r="AS58" i="3"/>
  <c r="AS59" i="3"/>
  <c r="AS60" i="3"/>
  <c r="AS61" i="3"/>
  <c r="AS62" i="3"/>
  <c r="AS63" i="3"/>
  <c r="AS64" i="3"/>
  <c r="AS65" i="3"/>
  <c r="AS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15" i="3"/>
  <c r="AG64" i="3"/>
  <c r="AG6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A47" i="3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46" i="3"/>
  <c r="C15" i="3"/>
  <c r="BF65" i="3" l="1"/>
  <c r="BF55" i="3"/>
  <c r="BD54" i="3"/>
  <c r="BC46" i="3" s="1"/>
  <c r="BD64" i="3"/>
  <c r="BC56" i="3" s="1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C15" i="5"/>
  <c r="BN17" i="5"/>
  <c r="BN18" i="5" s="1"/>
  <c r="BN19" i="5" s="1"/>
  <c r="BN20" i="5" s="1"/>
  <c r="BN21" i="5" s="1"/>
  <c r="BN22" i="5" s="1"/>
  <c r="BN23" i="5" s="1"/>
  <c r="BN24" i="5" s="1"/>
  <c r="BN25" i="5" s="1"/>
  <c r="BN26" i="5" s="1"/>
  <c r="BN27" i="5" s="1"/>
  <c r="BN28" i="5" s="1"/>
  <c r="BN29" i="5" s="1"/>
  <c r="BN30" i="5" s="1"/>
  <c r="BN31" i="5" s="1"/>
  <c r="BN32" i="5" s="1"/>
  <c r="BN33" i="5" s="1"/>
  <c r="BN34" i="5" s="1"/>
  <c r="BN35" i="5" s="1"/>
  <c r="BN36" i="5" s="1"/>
  <c r="BN37" i="5" s="1"/>
  <c r="BN38" i="5" s="1"/>
  <c r="BN39" i="5" s="1"/>
  <c r="BN40" i="5" s="1"/>
  <c r="BN41" i="5" s="1"/>
  <c r="BN42" i="5" s="1"/>
  <c r="BN43" i="5" s="1"/>
  <c r="BN44" i="5" s="1"/>
  <c r="BN45" i="5" s="1"/>
  <c r="BN46" i="5" s="1"/>
  <c r="BN47" i="5" s="1"/>
  <c r="BN48" i="5" s="1"/>
  <c r="BN49" i="5" s="1"/>
  <c r="BN50" i="5" s="1"/>
  <c r="BN51" i="5" s="1"/>
  <c r="BN52" i="5" s="1"/>
  <c r="BN53" i="5" s="1"/>
  <c r="BN54" i="5" s="1"/>
  <c r="BN55" i="5" s="1"/>
  <c r="BN56" i="5" s="1"/>
  <c r="BN57" i="5" s="1"/>
  <c r="BN58" i="5" s="1"/>
  <c r="BN59" i="5" s="1"/>
  <c r="BN60" i="5" s="1"/>
  <c r="BN61" i="5" s="1"/>
  <c r="BN62" i="5" s="1"/>
  <c r="BN63" i="5" s="1"/>
  <c r="BN64" i="5" s="1"/>
  <c r="BN65" i="5" s="1"/>
  <c r="BN16" i="5"/>
  <c r="A31" i="4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30" i="4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V46" i="5"/>
  <c r="AV47" i="5"/>
  <c r="AV48" i="5"/>
  <c r="AV49" i="5"/>
  <c r="AV50" i="5"/>
  <c r="AV51" i="5"/>
  <c r="AV52" i="5"/>
  <c r="AV53" i="5"/>
  <c r="AV54" i="5"/>
  <c r="AV55" i="5"/>
  <c r="AV56" i="5"/>
  <c r="AV57" i="5"/>
  <c r="AV58" i="5"/>
  <c r="AV59" i="5"/>
  <c r="AV60" i="5"/>
  <c r="AV61" i="5"/>
  <c r="AV62" i="5"/>
  <c r="AV63" i="5"/>
  <c r="AV64" i="5"/>
  <c r="AV65" i="5"/>
  <c r="AU46" i="5"/>
  <c r="AU47" i="5"/>
  <c r="AU48" i="5" s="1"/>
  <c r="AU49" i="5" s="1"/>
  <c r="AU50" i="5" s="1"/>
  <c r="AU51" i="5" s="1"/>
  <c r="AU52" i="5" s="1"/>
  <c r="AU53" i="5" s="1"/>
  <c r="AU54" i="5" s="1"/>
  <c r="AU55" i="5" s="1"/>
  <c r="AU56" i="5" s="1"/>
  <c r="AU57" i="5" s="1"/>
  <c r="AU58" i="5" s="1"/>
  <c r="AU59" i="5" s="1"/>
  <c r="AU60" i="5" s="1"/>
  <c r="AU61" i="5" s="1"/>
  <c r="AU62" i="5" s="1"/>
  <c r="AU63" i="5" s="1"/>
  <c r="AU64" i="5" s="1"/>
  <c r="AU65" i="5" s="1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R62" i="5"/>
  <c r="AR63" i="5"/>
  <c r="AR64" i="5"/>
  <c r="AR6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Q62" i="5"/>
  <c r="AQ63" i="5"/>
  <c r="AQ64" i="5"/>
  <c r="AQ65" i="5"/>
  <c r="AP46" i="5"/>
  <c r="AP47" i="5"/>
  <c r="AP48" i="5"/>
  <c r="AP49" i="5"/>
  <c r="AP50" i="5"/>
  <c r="AP51" i="5"/>
  <c r="AP52" i="5"/>
  <c r="AP53" i="5"/>
  <c r="AP54" i="5"/>
  <c r="AP55" i="5"/>
  <c r="AP56" i="5"/>
  <c r="AP57" i="5"/>
  <c r="AP58" i="5"/>
  <c r="AP59" i="5"/>
  <c r="AP60" i="5"/>
  <c r="AP61" i="5"/>
  <c r="AP62" i="5"/>
  <c r="AP63" i="5"/>
  <c r="AP64" i="5"/>
  <c r="AP65" i="5"/>
  <c r="AO46" i="5"/>
  <c r="AO47" i="5" s="1"/>
  <c r="AO48" i="5" s="1"/>
  <c r="AO49" i="5" s="1"/>
  <c r="AO50" i="5" s="1"/>
  <c r="AO51" i="5" s="1"/>
  <c r="AO52" i="5" s="1"/>
  <c r="AO53" i="5" s="1"/>
  <c r="AO54" i="5" s="1"/>
  <c r="AO55" i="5" s="1"/>
  <c r="AO56" i="5" s="1"/>
  <c r="AO57" i="5" s="1"/>
  <c r="AO58" i="5" s="1"/>
  <c r="AO59" i="5" s="1"/>
  <c r="AO60" i="5" s="1"/>
  <c r="AO61" i="5" s="1"/>
  <c r="AO62" i="5" s="1"/>
  <c r="AO63" i="5" s="1"/>
  <c r="AO64" i="5" s="1"/>
  <c r="AO65" i="5" s="1"/>
  <c r="AN46" i="5"/>
  <c r="AN47" i="5"/>
  <c r="AN48" i="5"/>
  <c r="AN49" i="5"/>
  <c r="AN50" i="5"/>
  <c r="AN51" i="5"/>
  <c r="AN52" i="5"/>
  <c r="AN53" i="5"/>
  <c r="AN54" i="5"/>
  <c r="AN55" i="5"/>
  <c r="AN56" i="5"/>
  <c r="AN57" i="5"/>
  <c r="AN58" i="5"/>
  <c r="AN59" i="5"/>
  <c r="AN60" i="5"/>
  <c r="AN61" i="5"/>
  <c r="AN62" i="5"/>
  <c r="AN63" i="5"/>
  <c r="AN64" i="5"/>
  <c r="AN6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K62" i="5"/>
  <c r="AK63" i="5"/>
  <c r="AK64" i="5"/>
  <c r="AK6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J62" i="5"/>
  <c r="AJ63" i="5"/>
  <c r="AJ64" i="5"/>
  <c r="AJ65" i="5"/>
  <c r="AI46" i="5"/>
  <c r="AI47" i="5" s="1"/>
  <c r="AI48" i="5" s="1"/>
  <c r="AI49" i="5" s="1"/>
  <c r="AI50" i="5" s="1"/>
  <c r="AI51" i="5" s="1"/>
  <c r="AI52" i="5" s="1"/>
  <c r="AI53" i="5" s="1"/>
  <c r="AI54" i="5" s="1"/>
  <c r="AI55" i="5" s="1"/>
  <c r="AI56" i="5" s="1"/>
  <c r="AI57" i="5" s="1"/>
  <c r="AI58" i="5" s="1"/>
  <c r="AI59" i="5" s="1"/>
  <c r="AI60" i="5" s="1"/>
  <c r="AI61" i="5" s="1"/>
  <c r="AI62" i="5" s="1"/>
  <c r="AI63" i="5" s="1"/>
  <c r="AI64" i="5" s="1"/>
  <c r="AI65" i="5" s="1"/>
  <c r="AH46" i="5"/>
  <c r="AH47" i="5"/>
  <c r="AH48" i="5"/>
  <c r="AH49" i="5"/>
  <c r="AH50" i="5"/>
  <c r="AH51" i="5"/>
  <c r="AH52" i="5"/>
  <c r="AH53" i="5"/>
  <c r="AH54" i="5"/>
  <c r="AH55" i="5"/>
  <c r="AH56" i="5"/>
  <c r="AH57" i="5"/>
  <c r="AH58" i="5"/>
  <c r="AH59" i="5"/>
  <c r="AH60" i="5"/>
  <c r="AH61" i="5"/>
  <c r="AH62" i="5"/>
  <c r="AH63" i="5"/>
  <c r="AH64" i="5"/>
  <c r="AH6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C46" i="5"/>
  <c r="AC47" i="5" s="1"/>
  <c r="AC48" i="5" s="1"/>
  <c r="AC49" i="5" s="1"/>
  <c r="AC50" i="5" s="1"/>
  <c r="AC51" i="5" s="1"/>
  <c r="AC52" i="5" s="1"/>
  <c r="AC53" i="5" s="1"/>
  <c r="AC54" i="5" s="1"/>
  <c r="AC55" i="5" s="1"/>
  <c r="AC56" i="5" s="1"/>
  <c r="AC57" i="5" s="1"/>
  <c r="AC58" i="5" s="1"/>
  <c r="AC59" i="5" s="1"/>
  <c r="AC60" i="5" s="1"/>
  <c r="AC61" i="5" s="1"/>
  <c r="AC62" i="5" s="1"/>
  <c r="AC63" i="5" s="1"/>
  <c r="AC64" i="5" s="1"/>
  <c r="AC65" i="5" s="1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W46" i="5"/>
  <c r="W47" i="5" s="1"/>
  <c r="W48" i="5" s="1"/>
  <c r="W49" i="5" s="1"/>
  <c r="W50" i="5" s="1"/>
  <c r="W51" i="5" s="1"/>
  <c r="W52" i="5" s="1"/>
  <c r="W53" i="5" s="1"/>
  <c r="W54" i="5" s="1"/>
  <c r="W55" i="5" s="1"/>
  <c r="W56" i="5" s="1"/>
  <c r="W57" i="5" s="1"/>
  <c r="W58" i="5" s="1"/>
  <c r="W59" i="5" s="1"/>
  <c r="W60" i="5" s="1"/>
  <c r="W61" i="5" s="1"/>
  <c r="W62" i="5" s="1"/>
  <c r="W63" i="5" s="1"/>
  <c r="W64" i="5" s="1"/>
  <c r="W65" i="5" s="1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Q46" i="5"/>
  <c r="Q47" i="5" s="1"/>
  <c r="Q48" i="5" s="1"/>
  <c r="Q49" i="5" s="1"/>
  <c r="Q50" i="5" s="1"/>
  <c r="Q51" i="5" s="1"/>
  <c r="Q52" i="5" s="1"/>
  <c r="Q53" i="5" s="1"/>
  <c r="Q54" i="5" s="1"/>
  <c r="Q55" i="5" s="1"/>
  <c r="Q56" i="5" s="1"/>
  <c r="Q57" i="5" s="1"/>
  <c r="Q58" i="5" s="1"/>
  <c r="Q59" i="5" s="1"/>
  <c r="Q60" i="5" s="1"/>
  <c r="Q61" i="5" s="1"/>
  <c r="Q62" i="5" s="1"/>
  <c r="Q63" i="5" s="1"/>
  <c r="Q64" i="5" s="1"/>
  <c r="Q65" i="5" s="1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K46" i="5"/>
  <c r="K47" i="5" s="1"/>
  <c r="K48" i="5" s="1"/>
  <c r="K49" i="5" s="1"/>
  <c r="K50" i="5" s="1"/>
  <c r="K51" i="5" s="1"/>
  <c r="K52" i="5" s="1"/>
  <c r="K53" i="5" s="1"/>
  <c r="K54" i="5" s="1"/>
  <c r="K55" i="5" s="1"/>
  <c r="K56" i="5" s="1"/>
  <c r="K57" i="5" s="1"/>
  <c r="K58" i="5" s="1"/>
  <c r="K59" i="5" s="1"/>
  <c r="K60" i="5" s="1"/>
  <c r="K61" i="5" s="1"/>
  <c r="K62" i="5" s="1"/>
  <c r="K63" i="5" s="1"/>
  <c r="K64" i="5" s="1"/>
  <c r="K65" i="5" s="1"/>
  <c r="K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S62" i="5"/>
  <c r="AS63" i="5"/>
  <c r="AS64" i="5"/>
  <c r="AS65" i="5"/>
  <c r="AS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A65" i="5"/>
  <c r="A59" i="5"/>
  <c r="A60" i="5" s="1"/>
  <c r="A61" i="5" s="1"/>
  <c r="A62" i="5" s="1"/>
  <c r="A63" i="5" s="1"/>
  <c r="A64" i="5" s="1"/>
  <c r="A47" i="5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46" i="5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33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33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W4" i="2"/>
  <c r="W5" i="2" s="1"/>
  <c r="W6" i="2" s="1"/>
  <c r="W7" i="2" s="1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19" i="2"/>
  <c r="S38" i="2"/>
  <c r="S34" i="2"/>
  <c r="S35" i="2" s="1"/>
  <c r="S36" i="2" s="1"/>
  <c r="S37" i="2" s="1"/>
  <c r="S20" i="2"/>
  <c r="S21" i="2" s="1"/>
  <c r="S22" i="2" s="1"/>
  <c r="S23" i="2" s="1"/>
  <c r="S24" i="2" s="1"/>
  <c r="S25" i="2" s="1"/>
  <c r="S26" i="2" s="1"/>
  <c r="S27" i="2" s="1"/>
  <c r="S28" i="2" s="1"/>
  <c r="S29" i="2" s="1"/>
  <c r="S30" i="2" s="1"/>
  <c r="S31" i="2" s="1"/>
  <c r="S32" i="2" s="1"/>
  <c r="S33" i="2" s="1"/>
  <c r="S19" i="2"/>
  <c r="E49" i="4" l="1"/>
  <c r="BI65" i="3"/>
  <c r="F49" i="4" s="1"/>
  <c r="G49" i="4" s="1"/>
  <c r="BF56" i="3"/>
  <c r="BC57" i="3"/>
  <c r="BE56" i="3"/>
  <c r="BH56" i="3" s="1"/>
  <c r="E39" i="4"/>
  <c r="BI55" i="3"/>
  <c r="F39" i="4" s="1"/>
  <c r="G39" i="4" s="1"/>
  <c r="BE46" i="3"/>
  <c r="BH46" i="3" s="1"/>
  <c r="BC47" i="3"/>
  <c r="BF46" i="3"/>
  <c r="W8" i="2"/>
  <c r="W9" i="2" s="1"/>
  <c r="W10" i="2" s="1"/>
  <c r="W11" i="2" s="1"/>
  <c r="W12" i="2" s="1"/>
  <c r="W13" i="2" s="1"/>
  <c r="W14" i="2" s="1"/>
  <c r="W15" i="2" s="1"/>
  <c r="W16" i="2" s="1"/>
  <c r="W17" i="2" s="1"/>
  <c r="W18" i="2" s="1"/>
  <c r="W19" i="2" s="1"/>
  <c r="W20" i="2" s="1"/>
  <c r="W21" i="2" s="1"/>
  <c r="W22" i="2" s="1"/>
  <c r="W23" i="2" s="1"/>
  <c r="W24" i="2" s="1"/>
  <c r="W25" i="2" s="1"/>
  <c r="W26" i="2" s="1"/>
  <c r="W27" i="2" s="1"/>
  <c r="W28" i="2" s="1"/>
  <c r="W29" i="2" s="1"/>
  <c r="W30" i="2" s="1"/>
  <c r="W31" i="2" s="1"/>
  <c r="W32" i="2" s="1"/>
  <c r="W33" i="2" s="1"/>
  <c r="W34" i="2" s="1"/>
  <c r="W35" i="2" s="1"/>
  <c r="W36" i="2" s="1"/>
  <c r="W37" i="2" s="1"/>
  <c r="W38" i="2" s="1"/>
  <c r="U7" i="2"/>
  <c r="BI46" i="3" l="1"/>
  <c r="F30" i="4" s="1"/>
  <c r="G30" i="4" s="1"/>
  <c r="E30" i="4"/>
  <c r="BC58" i="3"/>
  <c r="BE57" i="3"/>
  <c r="BH57" i="3" s="1"/>
  <c r="BF57" i="3"/>
  <c r="BE47" i="3"/>
  <c r="BH47" i="3" s="1"/>
  <c r="BC48" i="3"/>
  <c r="BF47" i="3"/>
  <c r="BI56" i="3"/>
  <c r="F40" i="4" s="1"/>
  <c r="G40" i="4" s="1"/>
  <c r="E40" i="4"/>
  <c r="A52" i="2"/>
  <c r="A50" i="2"/>
  <c r="A51" i="2" s="1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33" i="2"/>
  <c r="D15" i="5"/>
  <c r="E15" i="5" s="1"/>
  <c r="AT45" i="5"/>
  <c r="AR45" i="5"/>
  <c r="AH45" i="5"/>
  <c r="AF45" i="5"/>
  <c r="AB45" i="5"/>
  <c r="Z45" i="5"/>
  <c r="V45" i="5"/>
  <c r="T45" i="5"/>
  <c r="P45" i="5"/>
  <c r="N45" i="5"/>
  <c r="J45" i="5"/>
  <c r="H45" i="5"/>
  <c r="D45" i="5"/>
  <c r="AT44" i="5"/>
  <c r="AR44" i="5"/>
  <c r="AH44" i="5"/>
  <c r="AF44" i="5"/>
  <c r="AB44" i="5"/>
  <c r="Z44" i="5"/>
  <c r="V44" i="5"/>
  <c r="T44" i="5"/>
  <c r="P44" i="5"/>
  <c r="N44" i="5"/>
  <c r="J44" i="5"/>
  <c r="H44" i="5"/>
  <c r="D44" i="5"/>
  <c r="AT43" i="5"/>
  <c r="AR43" i="5"/>
  <c r="AH43" i="5"/>
  <c r="AF43" i="5"/>
  <c r="AB43" i="5"/>
  <c r="Z43" i="5"/>
  <c r="V43" i="5"/>
  <c r="T43" i="5"/>
  <c r="P43" i="5"/>
  <c r="N43" i="5"/>
  <c r="J43" i="5"/>
  <c r="H43" i="5"/>
  <c r="D43" i="5"/>
  <c r="AT42" i="5"/>
  <c r="AR42" i="5"/>
  <c r="AH42" i="5"/>
  <c r="AF42" i="5"/>
  <c r="AB42" i="5"/>
  <c r="Z42" i="5"/>
  <c r="V42" i="5"/>
  <c r="T42" i="5"/>
  <c r="P42" i="5"/>
  <c r="N42" i="5"/>
  <c r="H42" i="5"/>
  <c r="AT41" i="5"/>
  <c r="AR41" i="5"/>
  <c r="AN41" i="5"/>
  <c r="AH41" i="5"/>
  <c r="AF41" i="5"/>
  <c r="Z41" i="5"/>
  <c r="T41" i="5"/>
  <c r="N41" i="5"/>
  <c r="H41" i="5"/>
  <c r="AT40" i="5"/>
  <c r="AR40" i="5"/>
  <c r="AN40" i="5"/>
  <c r="AH40" i="5"/>
  <c r="AF40" i="5"/>
  <c r="Z40" i="5"/>
  <c r="T40" i="5"/>
  <c r="N40" i="5"/>
  <c r="H40" i="5"/>
  <c r="AT39" i="5"/>
  <c r="AR39" i="5"/>
  <c r="AN39" i="5"/>
  <c r="AH39" i="5"/>
  <c r="AF39" i="5"/>
  <c r="Z39" i="5"/>
  <c r="T39" i="5"/>
  <c r="N39" i="5"/>
  <c r="H39" i="5"/>
  <c r="AT38" i="5"/>
  <c r="AR38" i="5"/>
  <c r="AN38" i="5"/>
  <c r="AH38" i="5"/>
  <c r="AT37" i="5"/>
  <c r="AR37" i="5"/>
  <c r="AN37" i="5"/>
  <c r="AH37" i="5"/>
  <c r="AT36" i="5"/>
  <c r="AR36" i="5"/>
  <c r="AN36" i="5"/>
  <c r="AH36" i="5"/>
  <c r="AF36" i="5"/>
  <c r="Z36" i="5"/>
  <c r="T36" i="5"/>
  <c r="N36" i="5"/>
  <c r="H36" i="5"/>
  <c r="AT35" i="5"/>
  <c r="AR35" i="5"/>
  <c r="AN35" i="5"/>
  <c r="AH35" i="5"/>
  <c r="AF35" i="5"/>
  <c r="Z35" i="5"/>
  <c r="T35" i="5"/>
  <c r="N35" i="5"/>
  <c r="H35" i="5"/>
  <c r="AT34" i="5"/>
  <c r="AR34" i="5"/>
  <c r="AN34" i="5"/>
  <c r="AH34" i="5"/>
  <c r="AF34" i="5"/>
  <c r="Z34" i="5"/>
  <c r="T34" i="5"/>
  <c r="N34" i="5"/>
  <c r="H34" i="5"/>
  <c r="AT33" i="5"/>
  <c r="AR33" i="5"/>
  <c r="AN33" i="5"/>
  <c r="AH33" i="5"/>
  <c r="AF33" i="5"/>
  <c r="Z33" i="5"/>
  <c r="T33" i="5"/>
  <c r="N33" i="5"/>
  <c r="H33" i="5"/>
  <c r="AT32" i="5"/>
  <c r="AR32" i="5"/>
  <c r="AN32" i="5"/>
  <c r="AH32" i="5"/>
  <c r="BC31" i="5"/>
  <c r="AT31" i="5"/>
  <c r="AH31" i="5"/>
  <c r="AF31" i="5"/>
  <c r="AB31" i="5"/>
  <c r="Z31" i="5"/>
  <c r="V31" i="5"/>
  <c r="T31" i="5"/>
  <c r="P31" i="5"/>
  <c r="N31" i="5"/>
  <c r="J31" i="5"/>
  <c r="H31" i="5"/>
  <c r="D31" i="5"/>
  <c r="BC30" i="5"/>
  <c r="AT30" i="5"/>
  <c r="AR30" i="5"/>
  <c r="AN30" i="5"/>
  <c r="AH30" i="5"/>
  <c r="AF30" i="5"/>
  <c r="Z30" i="5"/>
  <c r="T30" i="5"/>
  <c r="N30" i="5"/>
  <c r="H30" i="5"/>
  <c r="A16" i="5"/>
  <c r="AN16" i="5" s="1"/>
  <c r="AT15" i="5"/>
  <c r="AN15" i="5"/>
  <c r="AH15" i="5"/>
  <c r="AI15" i="5" s="1"/>
  <c r="AJ16" i="5" s="1"/>
  <c r="AK16" i="5" s="1"/>
  <c r="AB15" i="5"/>
  <c r="AC15" i="5" s="1"/>
  <c r="AD16" i="5" s="1"/>
  <c r="AE16" i="5" s="1"/>
  <c r="AF15" i="5"/>
  <c r="V15" i="5"/>
  <c r="W15" i="5" s="1"/>
  <c r="X16" i="5" s="1"/>
  <c r="Y16" i="5" s="1"/>
  <c r="P15" i="5"/>
  <c r="Q15" i="5" s="1"/>
  <c r="R16" i="5" s="1"/>
  <c r="S16" i="5" s="1"/>
  <c r="T15" i="5"/>
  <c r="J15" i="5"/>
  <c r="K15" i="5" s="1"/>
  <c r="L16" i="5" s="1"/>
  <c r="M16" i="5" s="1"/>
  <c r="H15" i="5"/>
  <c r="M10" i="5"/>
  <c r="L10" i="5"/>
  <c r="K10" i="5"/>
  <c r="J10" i="5"/>
  <c r="I10" i="5"/>
  <c r="H10" i="5"/>
  <c r="G10" i="5"/>
  <c r="F10" i="5"/>
  <c r="A10" i="5"/>
  <c r="AW20" i="5" s="1"/>
  <c r="M9" i="5"/>
  <c r="L9" i="5"/>
  <c r="K9" i="5"/>
  <c r="J9" i="5"/>
  <c r="I9" i="5"/>
  <c r="H9" i="5"/>
  <c r="G9" i="5"/>
  <c r="F9" i="5"/>
  <c r="E31" i="4" l="1"/>
  <c r="BI47" i="3"/>
  <c r="F31" i="4" s="1"/>
  <c r="G31" i="4" s="1"/>
  <c r="BC49" i="3"/>
  <c r="BF48" i="3"/>
  <c r="BE48" i="3"/>
  <c r="BH48" i="3" s="1"/>
  <c r="E41" i="4"/>
  <c r="BI57" i="3"/>
  <c r="F41" i="4" s="1"/>
  <c r="G41" i="4" s="1"/>
  <c r="BC59" i="3"/>
  <c r="BF58" i="3"/>
  <c r="BE58" i="3"/>
  <c r="BH58" i="3" s="1"/>
  <c r="F16" i="5"/>
  <c r="G16" i="5" s="1"/>
  <c r="BK43" i="5"/>
  <c r="BK44" i="5"/>
  <c r="BK45" i="5"/>
  <c r="G15" i="5"/>
  <c r="N15" i="5"/>
  <c r="S15" i="5"/>
  <c r="Z15" i="5"/>
  <c r="AE15" i="5"/>
  <c r="AL15" i="5"/>
  <c r="BK15" i="5" s="1"/>
  <c r="BL15" i="5" s="1"/>
  <c r="AT16" i="5"/>
  <c r="A17" i="5"/>
  <c r="AQ20" i="5"/>
  <c r="BK30" i="5"/>
  <c r="M15" i="5"/>
  <c r="Y15" i="5"/>
  <c r="AK15" i="5"/>
  <c r="AQ15" i="5"/>
  <c r="AQ16" i="5"/>
  <c r="AQ17" i="5"/>
  <c r="AQ18" i="5"/>
  <c r="AQ19" i="5"/>
  <c r="D30" i="5"/>
  <c r="J30" i="5"/>
  <c r="P30" i="5"/>
  <c r="V30" i="5"/>
  <c r="AB30" i="5"/>
  <c r="N32" i="5"/>
  <c r="J32" i="5"/>
  <c r="Z32" i="5"/>
  <c r="V32" i="5"/>
  <c r="BK34" i="5"/>
  <c r="BK36" i="5"/>
  <c r="AR31" i="5"/>
  <c r="BK31" i="5" s="1"/>
  <c r="AN31" i="5"/>
  <c r="H32" i="5"/>
  <c r="D32" i="5"/>
  <c r="T32" i="5"/>
  <c r="P32" i="5"/>
  <c r="AF32" i="5"/>
  <c r="BK32" i="5" s="1"/>
  <c r="AB32" i="5"/>
  <c r="BK33" i="5"/>
  <c r="BK35" i="5"/>
  <c r="N37" i="5"/>
  <c r="J37" i="5"/>
  <c r="Z37" i="5"/>
  <c r="V37" i="5"/>
  <c r="N38" i="5"/>
  <c r="J38" i="5"/>
  <c r="Z38" i="5"/>
  <c r="V38" i="5"/>
  <c r="BK40" i="5"/>
  <c r="D33" i="5"/>
  <c r="J33" i="5"/>
  <c r="P33" i="5"/>
  <c r="V33" i="5"/>
  <c r="AB33" i="5"/>
  <c r="D34" i="5"/>
  <c r="J34" i="5"/>
  <c r="P34" i="5"/>
  <c r="V34" i="5"/>
  <c r="AB34" i="5"/>
  <c r="D35" i="5"/>
  <c r="J35" i="5"/>
  <c r="P35" i="5"/>
  <c r="V35" i="5"/>
  <c r="AB35" i="5"/>
  <c r="D36" i="5"/>
  <c r="J36" i="5"/>
  <c r="P36" i="5"/>
  <c r="V36" i="5"/>
  <c r="AB36" i="5"/>
  <c r="H37" i="5"/>
  <c r="D37" i="5"/>
  <c r="T37" i="5"/>
  <c r="P37" i="5"/>
  <c r="AF37" i="5"/>
  <c r="AB37" i="5"/>
  <c r="H38" i="5"/>
  <c r="D38" i="5"/>
  <c r="T38" i="5"/>
  <c r="P38" i="5"/>
  <c r="AF38" i="5"/>
  <c r="AB38" i="5"/>
  <c r="BK39" i="5"/>
  <c r="BK41" i="5"/>
  <c r="D39" i="5"/>
  <c r="J39" i="5"/>
  <c r="P39" i="5"/>
  <c r="V39" i="5"/>
  <c r="AB39" i="5"/>
  <c r="D40" i="5"/>
  <c r="J40" i="5"/>
  <c r="P40" i="5"/>
  <c r="V40" i="5"/>
  <c r="AB40" i="5"/>
  <c r="D41" i="5"/>
  <c r="J41" i="5"/>
  <c r="P41" i="5"/>
  <c r="V41" i="5"/>
  <c r="AB41" i="5"/>
  <c r="D42" i="5"/>
  <c r="J42" i="5"/>
  <c r="BK42" i="5"/>
  <c r="AN42" i="5"/>
  <c r="AN43" i="5"/>
  <c r="AN44" i="5"/>
  <c r="AN45" i="5"/>
  <c r="BC60" i="3" l="1"/>
  <c r="BE59" i="3"/>
  <c r="BH59" i="3" s="1"/>
  <c r="BF59" i="3"/>
  <c r="BI48" i="3"/>
  <c r="F32" i="4" s="1"/>
  <c r="G32" i="4" s="1"/>
  <c r="E32" i="4"/>
  <c r="BI58" i="3"/>
  <c r="F42" i="4" s="1"/>
  <c r="G42" i="4" s="1"/>
  <c r="E42" i="4"/>
  <c r="BC50" i="3"/>
  <c r="BE49" i="3"/>
  <c r="BH49" i="3" s="1"/>
  <c r="BF49" i="3"/>
  <c r="BK38" i="5"/>
  <c r="BK37" i="5"/>
  <c r="AL16" i="5"/>
  <c r="AH16" i="5"/>
  <c r="AI16" i="5" s="1"/>
  <c r="AJ17" i="5" s="1"/>
  <c r="AK17" i="5" s="1"/>
  <c r="Z16" i="5"/>
  <c r="V16" i="5"/>
  <c r="W16" i="5" s="1"/>
  <c r="X17" i="5" s="1"/>
  <c r="Y17" i="5" s="1"/>
  <c r="N16" i="5"/>
  <c r="J16" i="5"/>
  <c r="K16" i="5" s="1"/>
  <c r="L17" i="5" s="1"/>
  <c r="M17" i="5" s="1"/>
  <c r="BA15" i="5"/>
  <c r="AY15" i="5"/>
  <c r="BA16" i="5"/>
  <c r="AY16" i="5"/>
  <c r="AF16" i="5"/>
  <c r="AB16" i="5"/>
  <c r="AC16" i="5" s="1"/>
  <c r="AD17" i="5" s="1"/>
  <c r="AE17" i="5" s="1"/>
  <c r="T16" i="5"/>
  <c r="P16" i="5"/>
  <c r="Q16" i="5" s="1"/>
  <c r="R17" i="5" s="1"/>
  <c r="S17" i="5" s="1"/>
  <c r="H16" i="5"/>
  <c r="D16" i="5"/>
  <c r="E16" i="5" s="1"/>
  <c r="AN17" i="5"/>
  <c r="A18" i="5"/>
  <c r="AT17" i="5"/>
  <c r="E33" i="4" l="1"/>
  <c r="BI49" i="3"/>
  <c r="F33" i="4" s="1"/>
  <c r="G33" i="4" s="1"/>
  <c r="BC51" i="3"/>
  <c r="BF50" i="3"/>
  <c r="BE50" i="3"/>
  <c r="BH50" i="3" s="1"/>
  <c r="E43" i="4"/>
  <c r="BI59" i="3"/>
  <c r="F43" i="4" s="1"/>
  <c r="G43" i="4" s="1"/>
  <c r="BC61" i="3"/>
  <c r="BF60" i="3"/>
  <c r="BE60" i="3"/>
  <c r="BH60" i="3" s="1"/>
  <c r="F17" i="5"/>
  <c r="G17" i="5" s="1"/>
  <c r="AN18" i="5"/>
  <c r="A19" i="5"/>
  <c r="AT18" i="5"/>
  <c r="N17" i="5"/>
  <c r="J17" i="5"/>
  <c r="K17" i="5" s="1"/>
  <c r="L18" i="5" s="1"/>
  <c r="M18" i="5" s="1"/>
  <c r="Z17" i="5"/>
  <c r="V17" i="5"/>
  <c r="W17" i="5" s="1"/>
  <c r="X18" i="5" s="1"/>
  <c r="Y18" i="5" s="1"/>
  <c r="AL17" i="5"/>
  <c r="AH17" i="5"/>
  <c r="AI17" i="5" s="1"/>
  <c r="AJ18" i="5" s="1"/>
  <c r="AK18" i="5" s="1"/>
  <c r="BF16" i="5"/>
  <c r="BI16" i="5" s="1"/>
  <c r="BB16" i="5"/>
  <c r="AZ15" i="5"/>
  <c r="BE15" i="5"/>
  <c r="BH15" i="5" s="1"/>
  <c r="H17" i="5"/>
  <c r="D17" i="5"/>
  <c r="E17" i="5" s="1"/>
  <c r="T17" i="5"/>
  <c r="P17" i="5"/>
  <c r="Q17" i="5" s="1"/>
  <c r="R18" i="5" s="1"/>
  <c r="S18" i="5" s="1"/>
  <c r="AF17" i="5"/>
  <c r="AB17" i="5"/>
  <c r="AC17" i="5" s="1"/>
  <c r="AD18" i="5" s="1"/>
  <c r="AE18" i="5" s="1"/>
  <c r="AZ16" i="5"/>
  <c r="BE16" i="5"/>
  <c r="BH16" i="5" s="1"/>
  <c r="BF15" i="5"/>
  <c r="BI15" i="5" s="1"/>
  <c r="BB15" i="5"/>
  <c r="BK16" i="5"/>
  <c r="BL16" i="5" s="1"/>
  <c r="BI50" i="3" l="1"/>
  <c r="F34" i="4" s="1"/>
  <c r="G34" i="4" s="1"/>
  <c r="E34" i="4"/>
  <c r="BC62" i="3"/>
  <c r="BE61" i="3"/>
  <c r="BH61" i="3" s="1"/>
  <c r="BF61" i="3"/>
  <c r="BI60" i="3"/>
  <c r="F44" i="4" s="1"/>
  <c r="G44" i="4" s="1"/>
  <c r="E44" i="4"/>
  <c r="BC52" i="3"/>
  <c r="BE51" i="3"/>
  <c r="BH51" i="3" s="1"/>
  <c r="BF51" i="3"/>
  <c r="BA17" i="5"/>
  <c r="BF17" i="5" s="1"/>
  <c r="BI17" i="5" s="1"/>
  <c r="AY17" i="5"/>
  <c r="F18" i="5"/>
  <c r="G18" i="5" s="1"/>
  <c r="BB17" i="5"/>
  <c r="AZ17" i="5"/>
  <c r="BE17" i="5"/>
  <c r="BH17" i="5" s="1"/>
  <c r="BK17" i="5"/>
  <c r="BL17" i="5" s="1"/>
  <c r="AN19" i="5"/>
  <c r="A20" i="5"/>
  <c r="AT19" i="5"/>
  <c r="N18" i="5"/>
  <c r="J18" i="5"/>
  <c r="K18" i="5" s="1"/>
  <c r="L19" i="5" s="1"/>
  <c r="M19" i="5" s="1"/>
  <c r="Z18" i="5"/>
  <c r="V18" i="5"/>
  <c r="W18" i="5" s="1"/>
  <c r="X19" i="5" s="1"/>
  <c r="Y19" i="5" s="1"/>
  <c r="AL18" i="5"/>
  <c r="AH18" i="5"/>
  <c r="AI18" i="5" s="1"/>
  <c r="AJ19" i="5" s="1"/>
  <c r="AK19" i="5" s="1"/>
  <c r="H18" i="5"/>
  <c r="D18" i="5"/>
  <c r="E18" i="5" s="1"/>
  <c r="T18" i="5"/>
  <c r="P18" i="5"/>
  <c r="Q18" i="5" s="1"/>
  <c r="R19" i="5" s="1"/>
  <c r="S19" i="5" s="1"/>
  <c r="AF18" i="5"/>
  <c r="AB18" i="5"/>
  <c r="AC18" i="5" s="1"/>
  <c r="AD19" i="5" s="1"/>
  <c r="AE19" i="5" s="1"/>
  <c r="E35" i="4" l="1"/>
  <c r="BI51" i="3"/>
  <c r="F35" i="4" s="1"/>
  <c r="G35" i="4" s="1"/>
  <c r="BC53" i="3"/>
  <c r="BF52" i="3"/>
  <c r="BE52" i="3"/>
  <c r="BH52" i="3" s="1"/>
  <c r="E45" i="4"/>
  <c r="BI61" i="3"/>
  <c r="F45" i="4" s="1"/>
  <c r="G45" i="4" s="1"/>
  <c r="BC63" i="3"/>
  <c r="BF62" i="3"/>
  <c r="BE62" i="3"/>
  <c r="BH62" i="3" s="1"/>
  <c r="BA18" i="5"/>
  <c r="AY18" i="5"/>
  <c r="F19" i="5"/>
  <c r="G19" i="5" s="1"/>
  <c r="BF18" i="5"/>
  <c r="BI18" i="5" s="1"/>
  <c r="BB18" i="5"/>
  <c r="H19" i="5"/>
  <c r="D19" i="5"/>
  <c r="E19" i="5" s="1"/>
  <c r="T19" i="5"/>
  <c r="P19" i="5"/>
  <c r="Q19" i="5" s="1"/>
  <c r="R20" i="5" s="1"/>
  <c r="S20" i="5" s="1"/>
  <c r="AF19" i="5"/>
  <c r="AB19" i="5"/>
  <c r="AC19" i="5" s="1"/>
  <c r="AD20" i="5" s="1"/>
  <c r="AE20" i="5" s="1"/>
  <c r="AZ18" i="5"/>
  <c r="BE18" i="5"/>
  <c r="BH18" i="5" s="1"/>
  <c r="BK18" i="5"/>
  <c r="BL18" i="5" s="1"/>
  <c r="A21" i="5"/>
  <c r="AT20" i="5"/>
  <c r="AU20" i="5" s="1"/>
  <c r="AV21" i="5" s="1"/>
  <c r="AW21" i="5" s="1"/>
  <c r="N19" i="5"/>
  <c r="J19" i="5"/>
  <c r="K19" i="5" s="1"/>
  <c r="L20" i="5" s="1"/>
  <c r="M20" i="5" s="1"/>
  <c r="Z19" i="5"/>
  <c r="V19" i="5"/>
  <c r="W19" i="5" s="1"/>
  <c r="X20" i="5" s="1"/>
  <c r="Y20" i="5" s="1"/>
  <c r="AL19" i="5"/>
  <c r="AH19" i="5"/>
  <c r="AI19" i="5" s="1"/>
  <c r="AJ20" i="5" s="1"/>
  <c r="AK20" i="5" s="1"/>
  <c r="BI52" i="3" l="1"/>
  <c r="F36" i="4" s="1"/>
  <c r="G36" i="4" s="1"/>
  <c r="E36" i="4"/>
  <c r="BC64" i="3"/>
  <c r="BE63" i="3"/>
  <c r="BH63" i="3" s="1"/>
  <c r="BF63" i="3"/>
  <c r="BI62" i="3"/>
  <c r="F46" i="4" s="1"/>
  <c r="G46" i="4" s="1"/>
  <c r="E46" i="4"/>
  <c r="BC54" i="3"/>
  <c r="BE53" i="3"/>
  <c r="BH53" i="3" s="1"/>
  <c r="BF53" i="3"/>
  <c r="BA19" i="5"/>
  <c r="AY19" i="5"/>
  <c r="F20" i="5"/>
  <c r="G20" i="5" s="1"/>
  <c r="BK19" i="5"/>
  <c r="BL19" i="5" s="1"/>
  <c r="H20" i="5"/>
  <c r="D20" i="5"/>
  <c r="E20" i="5" s="1"/>
  <c r="T20" i="5"/>
  <c r="P20" i="5"/>
  <c r="Q20" i="5" s="1"/>
  <c r="R21" i="5" s="1"/>
  <c r="S21" i="5" s="1"/>
  <c r="AF20" i="5"/>
  <c r="AB20" i="5"/>
  <c r="AC20" i="5" s="1"/>
  <c r="AD21" i="5" s="1"/>
  <c r="AE21" i="5" s="1"/>
  <c r="AR20" i="5"/>
  <c r="AN20" i="5"/>
  <c r="AO20" i="5" s="1"/>
  <c r="AP21" i="5" s="1"/>
  <c r="AQ21" i="5" s="1"/>
  <c r="AZ19" i="5"/>
  <c r="BE19" i="5"/>
  <c r="BH19" i="5" s="1"/>
  <c r="AT21" i="5"/>
  <c r="AU21" i="5" s="1"/>
  <c r="AV22" i="5" s="1"/>
  <c r="AW22" i="5" s="1"/>
  <c r="A22" i="5"/>
  <c r="N20" i="5"/>
  <c r="J20" i="5"/>
  <c r="K20" i="5" s="1"/>
  <c r="L21" i="5" s="1"/>
  <c r="M21" i="5" s="1"/>
  <c r="Z20" i="5"/>
  <c r="V20" i="5"/>
  <c r="W20" i="5" s="1"/>
  <c r="X21" i="5" s="1"/>
  <c r="Y21" i="5" s="1"/>
  <c r="AL20" i="5"/>
  <c r="AH20" i="5"/>
  <c r="AI20" i="5" s="1"/>
  <c r="AJ21" i="5" s="1"/>
  <c r="AK21" i="5" s="1"/>
  <c r="BF19" i="5"/>
  <c r="BI19" i="5" s="1"/>
  <c r="BB19" i="5"/>
  <c r="E47" i="4" l="1"/>
  <c r="BI63" i="3"/>
  <c r="F47" i="4" s="1"/>
  <c r="G47" i="4" s="1"/>
  <c r="BF64" i="3"/>
  <c r="BE64" i="3"/>
  <c r="BH64" i="3" s="1"/>
  <c r="E37" i="4"/>
  <c r="BI53" i="3"/>
  <c r="F37" i="4" s="1"/>
  <c r="G37" i="4" s="1"/>
  <c r="BF54" i="3"/>
  <c r="BE54" i="3"/>
  <c r="BH54" i="3" s="1"/>
  <c r="AY20" i="5"/>
  <c r="BA20" i="5"/>
  <c r="F21" i="5"/>
  <c r="G21" i="5" s="1"/>
  <c r="AT22" i="5"/>
  <c r="AU22" i="5" s="1"/>
  <c r="AV23" i="5" s="1"/>
  <c r="AW23" i="5" s="1"/>
  <c r="A23" i="5"/>
  <c r="N21" i="5"/>
  <c r="J21" i="5"/>
  <c r="K21" i="5" s="1"/>
  <c r="L22" i="5" s="1"/>
  <c r="M22" i="5" s="1"/>
  <c r="Z21" i="5"/>
  <c r="V21" i="5"/>
  <c r="W21" i="5" s="1"/>
  <c r="X22" i="5" s="1"/>
  <c r="Y22" i="5" s="1"/>
  <c r="AL21" i="5"/>
  <c r="AH21" i="5"/>
  <c r="AI21" i="5" s="1"/>
  <c r="AJ22" i="5" s="1"/>
  <c r="AK22" i="5" s="1"/>
  <c r="BF20" i="5"/>
  <c r="BI20" i="5" s="1"/>
  <c r="BB20" i="5"/>
  <c r="BK20" i="5"/>
  <c r="BL20" i="5" s="1"/>
  <c r="H21" i="5"/>
  <c r="D21" i="5"/>
  <c r="E21" i="5" s="1"/>
  <c r="T21" i="5"/>
  <c r="P21" i="5"/>
  <c r="Q21" i="5" s="1"/>
  <c r="R22" i="5" s="1"/>
  <c r="S22" i="5" s="1"/>
  <c r="AF21" i="5"/>
  <c r="AB21" i="5"/>
  <c r="AC21" i="5" s="1"/>
  <c r="AD22" i="5" s="1"/>
  <c r="AE22" i="5" s="1"/>
  <c r="AR21" i="5"/>
  <c r="BK21" i="5" s="1"/>
  <c r="AN21" i="5"/>
  <c r="AO21" i="5" s="1"/>
  <c r="AP22" i="5" s="1"/>
  <c r="AQ22" i="5" s="1"/>
  <c r="AZ20" i="5"/>
  <c r="BE20" i="5"/>
  <c r="BH20" i="5" s="1"/>
  <c r="BI54" i="3" l="1"/>
  <c r="F38" i="4" s="1"/>
  <c r="G38" i="4" s="1"/>
  <c r="E38" i="4"/>
  <c r="BI64" i="3"/>
  <c r="F48" i="4" s="1"/>
  <c r="G48" i="4" s="1"/>
  <c r="E48" i="4"/>
  <c r="AY21" i="5"/>
  <c r="BA21" i="5"/>
  <c r="F22" i="5"/>
  <c r="G22" i="5" s="1"/>
  <c r="BF21" i="5"/>
  <c r="BI21" i="5" s="1"/>
  <c r="BB21" i="5"/>
  <c r="BL21" i="5"/>
  <c r="H22" i="5"/>
  <c r="D22" i="5"/>
  <c r="E22" i="5" s="1"/>
  <c r="T22" i="5"/>
  <c r="P22" i="5"/>
  <c r="Q22" i="5" s="1"/>
  <c r="R23" i="5" s="1"/>
  <c r="S23" i="5" s="1"/>
  <c r="AF22" i="5"/>
  <c r="AB22" i="5"/>
  <c r="AC22" i="5" s="1"/>
  <c r="AD23" i="5" s="1"/>
  <c r="AE23" i="5" s="1"/>
  <c r="AR22" i="5"/>
  <c r="AN22" i="5"/>
  <c r="AO22" i="5" s="1"/>
  <c r="AP23" i="5" s="1"/>
  <c r="AQ23" i="5" s="1"/>
  <c r="AZ21" i="5"/>
  <c r="BE21" i="5"/>
  <c r="BH21" i="5" s="1"/>
  <c r="AT23" i="5"/>
  <c r="AU23" i="5" s="1"/>
  <c r="AV24" i="5" s="1"/>
  <c r="AW24" i="5" s="1"/>
  <c r="A24" i="5"/>
  <c r="N22" i="5"/>
  <c r="J22" i="5"/>
  <c r="K22" i="5" s="1"/>
  <c r="L23" i="5" s="1"/>
  <c r="M23" i="5" s="1"/>
  <c r="Z22" i="5"/>
  <c r="V22" i="5"/>
  <c r="W22" i="5" s="1"/>
  <c r="X23" i="5" s="1"/>
  <c r="Y23" i="5" s="1"/>
  <c r="AL22" i="5"/>
  <c r="AH22" i="5"/>
  <c r="AI22" i="5" s="1"/>
  <c r="AJ23" i="5" s="1"/>
  <c r="AK23" i="5" s="1"/>
  <c r="BA22" i="5" l="1"/>
  <c r="BF22" i="5" s="1"/>
  <c r="BI22" i="5" s="1"/>
  <c r="AY22" i="5"/>
  <c r="F23" i="5"/>
  <c r="G23" i="5" s="1"/>
  <c r="BB22" i="5"/>
  <c r="H23" i="5"/>
  <c r="D23" i="5"/>
  <c r="E23" i="5" s="1"/>
  <c r="T23" i="5"/>
  <c r="P23" i="5"/>
  <c r="Q23" i="5" s="1"/>
  <c r="R24" i="5" s="1"/>
  <c r="S24" i="5" s="1"/>
  <c r="AF23" i="5"/>
  <c r="AB23" i="5"/>
  <c r="AC23" i="5" s="1"/>
  <c r="AD24" i="5" s="1"/>
  <c r="AE24" i="5" s="1"/>
  <c r="AR23" i="5"/>
  <c r="AN23" i="5"/>
  <c r="AO23" i="5" s="1"/>
  <c r="AP24" i="5" s="1"/>
  <c r="AQ24" i="5" s="1"/>
  <c r="AZ22" i="5"/>
  <c r="BE22" i="5"/>
  <c r="BH22" i="5" s="1"/>
  <c r="AT24" i="5"/>
  <c r="AU24" i="5" s="1"/>
  <c r="AV25" i="5" s="1"/>
  <c r="AW25" i="5" s="1"/>
  <c r="A25" i="5"/>
  <c r="N23" i="5"/>
  <c r="J23" i="5"/>
  <c r="K23" i="5" s="1"/>
  <c r="L24" i="5" s="1"/>
  <c r="M24" i="5" s="1"/>
  <c r="Z23" i="5"/>
  <c r="V23" i="5"/>
  <c r="W23" i="5" s="1"/>
  <c r="X24" i="5" s="1"/>
  <c r="Y24" i="5" s="1"/>
  <c r="AL23" i="5"/>
  <c r="AH23" i="5"/>
  <c r="AI23" i="5" s="1"/>
  <c r="AJ24" i="5" s="1"/>
  <c r="AK24" i="5" s="1"/>
  <c r="BK22" i="5"/>
  <c r="BL22" i="5" s="1"/>
  <c r="AY23" i="5" l="1"/>
  <c r="BE23" i="5" s="1"/>
  <c r="BH23" i="5" s="1"/>
  <c r="BA23" i="5"/>
  <c r="F24" i="5"/>
  <c r="G24" i="5" s="1"/>
  <c r="AZ23" i="5"/>
  <c r="N24" i="5"/>
  <c r="J24" i="5"/>
  <c r="K24" i="5" s="1"/>
  <c r="L25" i="5" s="1"/>
  <c r="M25" i="5" s="1"/>
  <c r="Z24" i="5"/>
  <c r="V24" i="5"/>
  <c r="W24" i="5" s="1"/>
  <c r="X25" i="5" s="1"/>
  <c r="Y25" i="5" s="1"/>
  <c r="AL24" i="5"/>
  <c r="AH24" i="5"/>
  <c r="AI24" i="5" s="1"/>
  <c r="AJ25" i="5" s="1"/>
  <c r="AK25" i="5" s="1"/>
  <c r="AT25" i="5"/>
  <c r="AU25" i="5" s="1"/>
  <c r="AV26" i="5" s="1"/>
  <c r="AW26" i="5" s="1"/>
  <c r="A26" i="5"/>
  <c r="H24" i="5"/>
  <c r="D24" i="5"/>
  <c r="E24" i="5" s="1"/>
  <c r="T24" i="5"/>
  <c r="P24" i="5"/>
  <c r="Q24" i="5" s="1"/>
  <c r="R25" i="5" s="1"/>
  <c r="S25" i="5" s="1"/>
  <c r="AF24" i="5"/>
  <c r="AB24" i="5"/>
  <c r="AC24" i="5" s="1"/>
  <c r="AD25" i="5" s="1"/>
  <c r="AE25" i="5" s="1"/>
  <c r="AR24" i="5"/>
  <c r="AN24" i="5"/>
  <c r="AO24" i="5" s="1"/>
  <c r="AP25" i="5" s="1"/>
  <c r="AQ25" i="5" s="1"/>
  <c r="BF23" i="5"/>
  <c r="BI23" i="5" s="1"/>
  <c r="BB23" i="5"/>
  <c r="BK23" i="5"/>
  <c r="BL23" i="5" s="1"/>
  <c r="BA24" i="5" l="1"/>
  <c r="AY24" i="5"/>
  <c r="AZ24" i="5" s="1"/>
  <c r="F25" i="5"/>
  <c r="G25" i="5" s="1"/>
  <c r="BK24" i="5"/>
  <c r="BL24" i="5" s="1"/>
  <c r="H25" i="5"/>
  <c r="D25" i="5"/>
  <c r="E25" i="5" s="1"/>
  <c r="T25" i="5"/>
  <c r="P25" i="5"/>
  <c r="Q25" i="5" s="1"/>
  <c r="R26" i="5" s="1"/>
  <c r="S26" i="5" s="1"/>
  <c r="AF25" i="5"/>
  <c r="AB25" i="5"/>
  <c r="AC25" i="5" s="1"/>
  <c r="AD26" i="5" s="1"/>
  <c r="AE26" i="5" s="1"/>
  <c r="AR25" i="5"/>
  <c r="AN25" i="5"/>
  <c r="AO25" i="5" s="1"/>
  <c r="AP26" i="5" s="1"/>
  <c r="AQ26" i="5" s="1"/>
  <c r="BF24" i="5"/>
  <c r="BI24" i="5" s="1"/>
  <c r="BB24" i="5"/>
  <c r="AT26" i="5"/>
  <c r="AU26" i="5" s="1"/>
  <c r="AV27" i="5" s="1"/>
  <c r="AW27" i="5" s="1"/>
  <c r="A27" i="5"/>
  <c r="N25" i="5"/>
  <c r="J25" i="5"/>
  <c r="K25" i="5" s="1"/>
  <c r="L26" i="5" s="1"/>
  <c r="M26" i="5" s="1"/>
  <c r="Z25" i="5"/>
  <c r="V25" i="5"/>
  <c r="W25" i="5" s="1"/>
  <c r="X26" i="5" s="1"/>
  <c r="Y26" i="5" s="1"/>
  <c r="AL25" i="5"/>
  <c r="AH25" i="5"/>
  <c r="AI25" i="5" s="1"/>
  <c r="AJ26" i="5" s="1"/>
  <c r="AK26" i="5" s="1"/>
  <c r="BA25" i="5" l="1"/>
  <c r="BB25" i="5" s="1"/>
  <c r="AY25" i="5"/>
  <c r="F26" i="5"/>
  <c r="G26" i="5" s="1"/>
  <c r="BE24" i="5"/>
  <c r="BH24" i="5" s="1"/>
  <c r="BF25" i="5"/>
  <c r="BI25" i="5" s="1"/>
  <c r="AZ25" i="5"/>
  <c r="BE25" i="5"/>
  <c r="BH25" i="5" s="1"/>
  <c r="A28" i="5"/>
  <c r="AT27" i="5"/>
  <c r="AU27" i="5" s="1"/>
  <c r="AV28" i="5" s="1"/>
  <c r="AW28" i="5" s="1"/>
  <c r="N26" i="5"/>
  <c r="J26" i="5"/>
  <c r="K26" i="5" s="1"/>
  <c r="L27" i="5" s="1"/>
  <c r="M27" i="5" s="1"/>
  <c r="Z26" i="5"/>
  <c r="V26" i="5"/>
  <c r="W26" i="5" s="1"/>
  <c r="X27" i="5" s="1"/>
  <c r="Y27" i="5" s="1"/>
  <c r="AL26" i="5"/>
  <c r="AH26" i="5"/>
  <c r="AI26" i="5" s="1"/>
  <c r="AJ27" i="5" s="1"/>
  <c r="AK27" i="5" s="1"/>
  <c r="BK25" i="5"/>
  <c r="BL25" i="5" s="1"/>
  <c r="H26" i="5"/>
  <c r="D26" i="5"/>
  <c r="E26" i="5" s="1"/>
  <c r="T26" i="5"/>
  <c r="P26" i="5"/>
  <c r="Q26" i="5" s="1"/>
  <c r="R27" i="5" s="1"/>
  <c r="S27" i="5" s="1"/>
  <c r="AF26" i="5"/>
  <c r="AB26" i="5"/>
  <c r="AC26" i="5" s="1"/>
  <c r="AD27" i="5" s="1"/>
  <c r="AE27" i="5" s="1"/>
  <c r="AR26" i="5"/>
  <c r="BK26" i="5" s="1"/>
  <c r="AN26" i="5"/>
  <c r="AO26" i="5" s="1"/>
  <c r="AP27" i="5" s="1"/>
  <c r="AQ27" i="5" s="1"/>
  <c r="AY26" i="5" l="1"/>
  <c r="AZ26" i="5" s="1"/>
  <c r="BA26" i="5"/>
  <c r="F27" i="5"/>
  <c r="G27" i="5" s="1"/>
  <c r="BE26" i="5"/>
  <c r="BH26" i="5" s="1"/>
  <c r="BL26" i="5"/>
  <c r="BF26" i="5"/>
  <c r="BI26" i="5" s="1"/>
  <c r="BB26" i="5"/>
  <c r="N27" i="5"/>
  <c r="J27" i="5"/>
  <c r="K27" i="5" s="1"/>
  <c r="L28" i="5" s="1"/>
  <c r="M28" i="5" s="1"/>
  <c r="Z27" i="5"/>
  <c r="V27" i="5"/>
  <c r="W27" i="5" s="1"/>
  <c r="X28" i="5" s="1"/>
  <c r="Y28" i="5" s="1"/>
  <c r="AL27" i="5"/>
  <c r="AH27" i="5"/>
  <c r="AI27" i="5" s="1"/>
  <c r="AJ28" i="5" s="1"/>
  <c r="AK28" i="5" s="1"/>
  <c r="H27" i="5"/>
  <c r="D27" i="5"/>
  <c r="E27" i="5" s="1"/>
  <c r="T27" i="5"/>
  <c r="P27" i="5"/>
  <c r="Q27" i="5" s="1"/>
  <c r="R28" i="5" s="1"/>
  <c r="S28" i="5" s="1"/>
  <c r="AF27" i="5"/>
  <c r="AB27" i="5"/>
  <c r="AC27" i="5" s="1"/>
  <c r="AD28" i="5" s="1"/>
  <c r="AE28" i="5" s="1"/>
  <c r="AR27" i="5"/>
  <c r="AN27" i="5"/>
  <c r="AO27" i="5" s="1"/>
  <c r="AP28" i="5" s="1"/>
  <c r="AQ28" i="5" s="1"/>
  <c r="A29" i="5"/>
  <c r="AT28" i="5"/>
  <c r="AU28" i="5" s="1"/>
  <c r="AV29" i="5" s="1"/>
  <c r="AW29" i="5" s="1"/>
  <c r="BA27" i="5" l="1"/>
  <c r="AY27" i="5"/>
  <c r="F28" i="5"/>
  <c r="G28" i="5" s="1"/>
  <c r="BK27" i="5"/>
  <c r="BL27" i="5" s="1"/>
  <c r="N28" i="5"/>
  <c r="J28" i="5"/>
  <c r="K28" i="5" s="1"/>
  <c r="L29" i="5" s="1"/>
  <c r="M29" i="5" s="1"/>
  <c r="Z28" i="5"/>
  <c r="V28" i="5"/>
  <c r="W28" i="5" s="1"/>
  <c r="X29" i="5" s="1"/>
  <c r="Y29" i="5" s="1"/>
  <c r="AL28" i="5"/>
  <c r="AH28" i="5"/>
  <c r="AI28" i="5" s="1"/>
  <c r="AJ29" i="5" s="1"/>
  <c r="AK29" i="5" s="1"/>
  <c r="H28" i="5"/>
  <c r="D28" i="5"/>
  <c r="E28" i="5" s="1"/>
  <c r="T28" i="5"/>
  <c r="P28" i="5"/>
  <c r="Q28" i="5" s="1"/>
  <c r="R29" i="5" s="1"/>
  <c r="S29" i="5" s="1"/>
  <c r="AF28" i="5"/>
  <c r="AB28" i="5"/>
  <c r="AC28" i="5" s="1"/>
  <c r="AD29" i="5" s="1"/>
  <c r="AE29" i="5" s="1"/>
  <c r="AR28" i="5"/>
  <c r="AN28" i="5"/>
  <c r="AO28" i="5" s="1"/>
  <c r="AP29" i="5" s="1"/>
  <c r="AQ29" i="5" s="1"/>
  <c r="AT29" i="5"/>
  <c r="AU29" i="5" s="1"/>
  <c r="BE27" i="5"/>
  <c r="BH27" i="5" s="1"/>
  <c r="AZ27" i="5"/>
  <c r="AY28" i="5" l="1"/>
  <c r="BA28" i="5"/>
  <c r="BF28" i="5" s="1"/>
  <c r="BI28" i="5" s="1"/>
  <c r="F29" i="5"/>
  <c r="G29" i="5" s="1"/>
  <c r="BB27" i="5"/>
  <c r="BF27" i="5"/>
  <c r="BI27" i="5" s="1"/>
  <c r="BK28" i="5"/>
  <c r="BL28" i="5" s="1"/>
  <c r="BB28" i="5"/>
  <c r="T29" i="5"/>
  <c r="P29" i="5"/>
  <c r="Q29" i="5" s="1"/>
  <c r="AR29" i="5"/>
  <c r="AN29" i="5"/>
  <c r="AO29" i="5" s="1"/>
  <c r="BE28" i="5"/>
  <c r="BH28" i="5" s="1"/>
  <c r="AZ28" i="5"/>
  <c r="H29" i="5"/>
  <c r="D29" i="5"/>
  <c r="E29" i="5" s="1"/>
  <c r="F30" i="5" s="1"/>
  <c r="AF29" i="5"/>
  <c r="AB29" i="5"/>
  <c r="AC29" i="5" s="1"/>
  <c r="N29" i="5"/>
  <c r="J29" i="5"/>
  <c r="K29" i="5" s="1"/>
  <c r="Z29" i="5"/>
  <c r="V29" i="5"/>
  <c r="W29" i="5" s="1"/>
  <c r="AL29" i="5"/>
  <c r="AH29" i="5"/>
  <c r="AI29" i="5" s="1"/>
  <c r="AV30" i="5"/>
  <c r="AW30" i="5" s="1"/>
  <c r="AU30" i="5"/>
  <c r="BA29" i="5" l="1"/>
  <c r="BB29" i="5" s="1"/>
  <c r="AY29" i="5"/>
  <c r="BF29" i="5"/>
  <c r="BI29" i="5" s="1"/>
  <c r="AV31" i="5"/>
  <c r="AW31" i="5" s="1"/>
  <c r="AU31" i="5"/>
  <c r="AJ30" i="5"/>
  <c r="AK30" i="5" s="1"/>
  <c r="AI30" i="5"/>
  <c r="X30" i="5"/>
  <c r="Y30" i="5" s="1"/>
  <c r="W30" i="5"/>
  <c r="L30" i="5"/>
  <c r="M30" i="5" s="1"/>
  <c r="K30" i="5"/>
  <c r="AD30" i="5"/>
  <c r="AE30" i="5" s="1"/>
  <c r="AC30" i="5"/>
  <c r="G30" i="5"/>
  <c r="E30" i="5"/>
  <c r="F31" i="5" s="1"/>
  <c r="AP30" i="5"/>
  <c r="AQ30" i="5" s="1"/>
  <c r="AO30" i="5"/>
  <c r="R30" i="5"/>
  <c r="S30" i="5" s="1"/>
  <c r="Q30" i="5"/>
  <c r="BE29" i="5"/>
  <c r="BH29" i="5" s="1"/>
  <c r="AZ29" i="5"/>
  <c r="BK29" i="5"/>
  <c r="BL29" i="5" s="1"/>
  <c r="BL30" i="5" s="1"/>
  <c r="BL31" i="5" s="1"/>
  <c r="BL32" i="5" s="1"/>
  <c r="BL33" i="5" s="1"/>
  <c r="BL34" i="5" s="1"/>
  <c r="BL35" i="5" s="1"/>
  <c r="BL36" i="5" s="1"/>
  <c r="BL37" i="5" s="1"/>
  <c r="BL38" i="5" s="1"/>
  <c r="BL39" i="5" s="1"/>
  <c r="BL40" i="5" s="1"/>
  <c r="BL41" i="5" s="1"/>
  <c r="BL42" i="5" s="1"/>
  <c r="BL43" i="5" s="1"/>
  <c r="BL44" i="5" s="1"/>
  <c r="BL45" i="5" s="1"/>
  <c r="BL46" i="5" s="1"/>
  <c r="BL47" i="5" s="1"/>
  <c r="BL48" i="5" s="1"/>
  <c r="BL49" i="5" s="1"/>
  <c r="BL50" i="5" s="1"/>
  <c r="BL51" i="5" s="1"/>
  <c r="BL52" i="5" s="1"/>
  <c r="BL53" i="5" s="1"/>
  <c r="BL54" i="5" s="1"/>
  <c r="BL55" i="5" s="1"/>
  <c r="BL56" i="5" s="1"/>
  <c r="BL57" i="5" s="1"/>
  <c r="BL58" i="5" s="1"/>
  <c r="BL59" i="5" s="1"/>
  <c r="BL60" i="5" s="1"/>
  <c r="BL61" i="5" s="1"/>
  <c r="BL62" i="5" s="1"/>
  <c r="BL63" i="5" s="1"/>
  <c r="BL64" i="5" s="1"/>
  <c r="BL65" i="5" s="1"/>
  <c r="AY30" i="5" l="1"/>
  <c r="BE30" i="5" s="1"/>
  <c r="BH30" i="5" s="1"/>
  <c r="R31" i="5"/>
  <c r="S31" i="5" s="1"/>
  <c r="Q31" i="5"/>
  <c r="AP31" i="5"/>
  <c r="AQ31" i="5" s="1"/>
  <c r="AO31" i="5"/>
  <c r="G31" i="5"/>
  <c r="E31" i="5"/>
  <c r="F32" i="5" s="1"/>
  <c r="AD31" i="5"/>
  <c r="AE31" i="5" s="1"/>
  <c r="AC31" i="5"/>
  <c r="L31" i="5"/>
  <c r="M31" i="5" s="1"/>
  <c r="K31" i="5"/>
  <c r="X31" i="5"/>
  <c r="Y31" i="5" s="1"/>
  <c r="W31" i="5"/>
  <c r="AJ31" i="5"/>
  <c r="AK31" i="5" s="1"/>
  <c r="AI31" i="5"/>
  <c r="AV32" i="5"/>
  <c r="AW32" i="5" s="1"/>
  <c r="AU32" i="5"/>
  <c r="BA30" i="5"/>
  <c r="AZ30" i="5" l="1"/>
  <c r="BF30" i="5"/>
  <c r="BI30" i="5" s="1"/>
  <c r="BB30" i="5"/>
  <c r="BA31" i="5"/>
  <c r="AY31" i="5"/>
  <c r="AV33" i="5"/>
  <c r="AW33" i="5" s="1"/>
  <c r="AU33" i="5"/>
  <c r="AJ32" i="5"/>
  <c r="AK32" i="5" s="1"/>
  <c r="AI32" i="5"/>
  <c r="X32" i="5"/>
  <c r="Y32" i="5" s="1"/>
  <c r="W32" i="5"/>
  <c r="L32" i="5"/>
  <c r="M32" i="5" s="1"/>
  <c r="K32" i="5"/>
  <c r="AD32" i="5"/>
  <c r="AE32" i="5" s="1"/>
  <c r="AC32" i="5"/>
  <c r="G32" i="5"/>
  <c r="E32" i="5"/>
  <c r="F33" i="5" s="1"/>
  <c r="AP32" i="5"/>
  <c r="AQ32" i="5" s="1"/>
  <c r="AO32" i="5"/>
  <c r="R32" i="5"/>
  <c r="S32" i="5" s="1"/>
  <c r="Q32" i="5"/>
  <c r="BA32" i="5" l="1"/>
  <c r="BF31" i="5"/>
  <c r="BI31" i="5" s="1"/>
  <c r="BB31" i="5"/>
  <c r="R33" i="5"/>
  <c r="S33" i="5" s="1"/>
  <c r="Q33" i="5"/>
  <c r="AP33" i="5"/>
  <c r="AQ33" i="5" s="1"/>
  <c r="AO33" i="5"/>
  <c r="G33" i="5"/>
  <c r="E33" i="5"/>
  <c r="F34" i="5" s="1"/>
  <c r="AD33" i="5"/>
  <c r="AE33" i="5" s="1"/>
  <c r="AC33" i="5"/>
  <c r="L33" i="5"/>
  <c r="M33" i="5" s="1"/>
  <c r="K33" i="5"/>
  <c r="X33" i="5"/>
  <c r="Y33" i="5" s="1"/>
  <c r="W33" i="5"/>
  <c r="AJ33" i="5"/>
  <c r="AK33" i="5" s="1"/>
  <c r="AI33" i="5"/>
  <c r="AV34" i="5"/>
  <c r="AW34" i="5" s="1"/>
  <c r="AU34" i="5"/>
  <c r="AZ31" i="5"/>
  <c r="BE31" i="5"/>
  <c r="BH31" i="5" s="1"/>
  <c r="AY32" i="5"/>
  <c r="AY33" i="5" l="1"/>
  <c r="AZ33" i="5" s="1"/>
  <c r="AZ32" i="5"/>
  <c r="BE32" i="5"/>
  <c r="BH32" i="5" s="1"/>
  <c r="AV35" i="5"/>
  <c r="AW35" i="5" s="1"/>
  <c r="AU35" i="5"/>
  <c r="AJ34" i="5"/>
  <c r="AK34" i="5" s="1"/>
  <c r="AI34" i="5"/>
  <c r="X34" i="5"/>
  <c r="Y34" i="5" s="1"/>
  <c r="W34" i="5"/>
  <c r="L34" i="5"/>
  <c r="M34" i="5" s="1"/>
  <c r="K34" i="5"/>
  <c r="AD34" i="5"/>
  <c r="AE34" i="5" s="1"/>
  <c r="AC34" i="5"/>
  <c r="G34" i="5"/>
  <c r="E34" i="5"/>
  <c r="F35" i="5" s="1"/>
  <c r="AP34" i="5"/>
  <c r="AQ34" i="5" s="1"/>
  <c r="AO34" i="5"/>
  <c r="R34" i="5"/>
  <c r="S34" i="5" s="1"/>
  <c r="Q34" i="5"/>
  <c r="AY34" i="5"/>
  <c r="BA33" i="5"/>
  <c r="BF32" i="5"/>
  <c r="BI32" i="5" s="1"/>
  <c r="BB32" i="5"/>
  <c r="BA34" i="5" l="1"/>
  <c r="BB34" i="5" s="1"/>
  <c r="BE33" i="5"/>
  <c r="BH33" i="5" s="1"/>
  <c r="BF34" i="5"/>
  <c r="BI34" i="5" s="1"/>
  <c r="BF33" i="5"/>
  <c r="BI33" i="5" s="1"/>
  <c r="BB33" i="5"/>
  <c r="R35" i="5"/>
  <c r="S35" i="5" s="1"/>
  <c r="Q35" i="5"/>
  <c r="AP35" i="5"/>
  <c r="AQ35" i="5" s="1"/>
  <c r="AO35" i="5"/>
  <c r="G35" i="5"/>
  <c r="E35" i="5"/>
  <c r="F36" i="5" s="1"/>
  <c r="AD35" i="5"/>
  <c r="AE35" i="5" s="1"/>
  <c r="AC35" i="5"/>
  <c r="L35" i="5"/>
  <c r="M35" i="5" s="1"/>
  <c r="K35" i="5"/>
  <c r="X35" i="5"/>
  <c r="Y35" i="5" s="1"/>
  <c r="W35" i="5"/>
  <c r="AJ35" i="5"/>
  <c r="AK35" i="5" s="1"/>
  <c r="AI35" i="5"/>
  <c r="AV36" i="5"/>
  <c r="AW36" i="5" s="1"/>
  <c r="AU36" i="5"/>
  <c r="AZ34" i="5"/>
  <c r="BE34" i="5"/>
  <c r="BH34" i="5" s="1"/>
  <c r="AY35" i="5" l="1"/>
  <c r="AZ35" i="5" s="1"/>
  <c r="AV37" i="5"/>
  <c r="AW37" i="5" s="1"/>
  <c r="AU37" i="5"/>
  <c r="AJ36" i="5"/>
  <c r="AK36" i="5" s="1"/>
  <c r="AI36" i="5"/>
  <c r="X36" i="5"/>
  <c r="Y36" i="5" s="1"/>
  <c r="W36" i="5"/>
  <c r="L36" i="5"/>
  <c r="M36" i="5" s="1"/>
  <c r="K36" i="5"/>
  <c r="AD36" i="5"/>
  <c r="AE36" i="5" s="1"/>
  <c r="AC36" i="5"/>
  <c r="G36" i="5"/>
  <c r="E36" i="5"/>
  <c r="F37" i="5" s="1"/>
  <c r="AP36" i="5"/>
  <c r="AQ36" i="5" s="1"/>
  <c r="AO36" i="5"/>
  <c r="R36" i="5"/>
  <c r="S36" i="5" s="1"/>
  <c r="Q36" i="5"/>
  <c r="BA35" i="5"/>
  <c r="BE35" i="5" l="1"/>
  <c r="BH35" i="5" s="1"/>
  <c r="BA36" i="5"/>
  <c r="BF35" i="5"/>
  <c r="BI35" i="5" s="1"/>
  <c r="BB35" i="5"/>
  <c r="R37" i="5"/>
  <c r="S37" i="5" s="1"/>
  <c r="Q37" i="5"/>
  <c r="AP37" i="5"/>
  <c r="AQ37" i="5" s="1"/>
  <c r="AO37" i="5"/>
  <c r="G37" i="5"/>
  <c r="E37" i="5"/>
  <c r="F38" i="5" s="1"/>
  <c r="AD37" i="5"/>
  <c r="AE37" i="5" s="1"/>
  <c r="AC37" i="5"/>
  <c r="L37" i="5"/>
  <c r="M37" i="5" s="1"/>
  <c r="K37" i="5"/>
  <c r="X37" i="5"/>
  <c r="Y37" i="5" s="1"/>
  <c r="W37" i="5"/>
  <c r="AJ37" i="5"/>
  <c r="AK37" i="5" s="1"/>
  <c r="AI37" i="5"/>
  <c r="AV38" i="5"/>
  <c r="AW38" i="5" s="1"/>
  <c r="AU38" i="5"/>
  <c r="AY36" i="5"/>
  <c r="AY37" i="5" l="1"/>
  <c r="AZ37" i="5" s="1"/>
  <c r="AZ36" i="5"/>
  <c r="BE36" i="5"/>
  <c r="BH36" i="5" s="1"/>
  <c r="AV39" i="5"/>
  <c r="AW39" i="5" s="1"/>
  <c r="AU39" i="5"/>
  <c r="AJ38" i="5"/>
  <c r="AK38" i="5" s="1"/>
  <c r="AI38" i="5"/>
  <c r="X38" i="5"/>
  <c r="Y38" i="5" s="1"/>
  <c r="W38" i="5"/>
  <c r="L38" i="5"/>
  <c r="M38" i="5" s="1"/>
  <c r="K38" i="5"/>
  <c r="AD38" i="5"/>
  <c r="AE38" i="5" s="1"/>
  <c r="AC38" i="5"/>
  <c r="G38" i="5"/>
  <c r="E38" i="5"/>
  <c r="F39" i="5" s="1"/>
  <c r="AP38" i="5"/>
  <c r="AQ38" i="5" s="1"/>
  <c r="AO38" i="5"/>
  <c r="R38" i="5"/>
  <c r="S38" i="5" s="1"/>
  <c r="AY38" i="5" s="1"/>
  <c r="Q38" i="5"/>
  <c r="BA37" i="5"/>
  <c r="BF36" i="5"/>
  <c r="BI36" i="5" s="1"/>
  <c r="BB36" i="5"/>
  <c r="BE37" i="5" l="1"/>
  <c r="BH37" i="5" s="1"/>
  <c r="BE38" i="5"/>
  <c r="BH38" i="5" s="1"/>
  <c r="AZ38" i="5"/>
  <c r="BF37" i="5"/>
  <c r="BI37" i="5" s="1"/>
  <c r="BB37" i="5"/>
  <c r="R39" i="5"/>
  <c r="S39" i="5" s="1"/>
  <c r="Q39" i="5"/>
  <c r="AP39" i="5"/>
  <c r="AQ39" i="5" s="1"/>
  <c r="AO39" i="5"/>
  <c r="G39" i="5"/>
  <c r="E39" i="5"/>
  <c r="F40" i="5" s="1"/>
  <c r="AD39" i="5"/>
  <c r="AE39" i="5" s="1"/>
  <c r="AC39" i="5"/>
  <c r="L39" i="5"/>
  <c r="M39" i="5" s="1"/>
  <c r="K39" i="5"/>
  <c r="X39" i="5"/>
  <c r="Y39" i="5" s="1"/>
  <c r="W39" i="5"/>
  <c r="AJ39" i="5"/>
  <c r="AK39" i="5" s="1"/>
  <c r="AI39" i="5"/>
  <c r="AV40" i="5"/>
  <c r="AW40" i="5" s="1"/>
  <c r="AU40" i="5"/>
  <c r="BA38" i="5"/>
  <c r="AY39" i="5" l="1"/>
  <c r="BE39" i="5" s="1"/>
  <c r="BH39" i="5" s="1"/>
  <c r="BF38" i="5"/>
  <c r="BI38" i="5" s="1"/>
  <c r="BB38" i="5"/>
  <c r="AV41" i="5"/>
  <c r="AW41" i="5" s="1"/>
  <c r="AU41" i="5"/>
  <c r="AJ40" i="5"/>
  <c r="AK40" i="5" s="1"/>
  <c r="AI40" i="5"/>
  <c r="X40" i="5"/>
  <c r="Y40" i="5" s="1"/>
  <c r="W40" i="5"/>
  <c r="L40" i="5"/>
  <c r="M40" i="5" s="1"/>
  <c r="K40" i="5"/>
  <c r="AD40" i="5"/>
  <c r="AE40" i="5" s="1"/>
  <c r="AC40" i="5"/>
  <c r="G40" i="5"/>
  <c r="E40" i="5"/>
  <c r="F41" i="5" s="1"/>
  <c r="AP40" i="5"/>
  <c r="AQ40" i="5" s="1"/>
  <c r="AO40" i="5"/>
  <c r="R40" i="5"/>
  <c r="S40" i="5" s="1"/>
  <c r="Q40" i="5"/>
  <c r="AY40" i="5"/>
  <c r="BA39" i="5"/>
  <c r="BA40" i="5" l="1"/>
  <c r="BB40" i="5" s="1"/>
  <c r="AZ39" i="5"/>
  <c r="BF40" i="5"/>
  <c r="BI40" i="5" s="1"/>
  <c r="BF39" i="5"/>
  <c r="BI39" i="5" s="1"/>
  <c r="BB39" i="5"/>
  <c r="R41" i="5"/>
  <c r="S41" i="5" s="1"/>
  <c r="Q41" i="5"/>
  <c r="AP41" i="5"/>
  <c r="AQ41" i="5" s="1"/>
  <c r="AO41" i="5"/>
  <c r="G41" i="5"/>
  <c r="E41" i="5"/>
  <c r="F42" i="5" s="1"/>
  <c r="AD41" i="5"/>
  <c r="AE41" i="5" s="1"/>
  <c r="AC41" i="5"/>
  <c r="L41" i="5"/>
  <c r="M41" i="5" s="1"/>
  <c r="K41" i="5"/>
  <c r="X41" i="5"/>
  <c r="Y41" i="5" s="1"/>
  <c r="W41" i="5"/>
  <c r="AJ41" i="5"/>
  <c r="AK41" i="5" s="1"/>
  <c r="AI41" i="5"/>
  <c r="AV42" i="5"/>
  <c r="AW42" i="5" s="1"/>
  <c r="AU42" i="5"/>
  <c r="BE40" i="5"/>
  <c r="BH40" i="5" s="1"/>
  <c r="AZ40" i="5"/>
  <c r="AY41" i="5"/>
  <c r="AV43" i="5" l="1"/>
  <c r="AW43" i="5" s="1"/>
  <c r="AU43" i="5"/>
  <c r="AJ42" i="5"/>
  <c r="AK42" i="5" s="1"/>
  <c r="AI42" i="5"/>
  <c r="X42" i="5"/>
  <c r="Y42" i="5" s="1"/>
  <c r="W42" i="5"/>
  <c r="L42" i="5"/>
  <c r="M42" i="5" s="1"/>
  <c r="K42" i="5"/>
  <c r="AD42" i="5"/>
  <c r="AE42" i="5" s="1"/>
  <c r="AC42" i="5"/>
  <c r="G42" i="5"/>
  <c r="E42" i="5"/>
  <c r="F43" i="5" s="1"/>
  <c r="AP42" i="5"/>
  <c r="AQ42" i="5" s="1"/>
  <c r="AO42" i="5"/>
  <c r="R42" i="5"/>
  <c r="S42" i="5" s="1"/>
  <c r="Q42" i="5"/>
  <c r="BE41" i="5"/>
  <c r="BH41" i="5" s="1"/>
  <c r="AZ41" i="5"/>
  <c r="AY42" i="5"/>
  <c r="BA41" i="5"/>
  <c r="BF41" i="5" l="1"/>
  <c r="BI41" i="5" s="1"/>
  <c r="BB41" i="5"/>
  <c r="R43" i="5"/>
  <c r="S43" i="5" s="1"/>
  <c r="Q43" i="5"/>
  <c r="AP43" i="5"/>
  <c r="AQ43" i="5" s="1"/>
  <c r="AO43" i="5"/>
  <c r="G43" i="5"/>
  <c r="E43" i="5"/>
  <c r="F44" i="5" s="1"/>
  <c r="AD43" i="5"/>
  <c r="AE43" i="5" s="1"/>
  <c r="AC43" i="5"/>
  <c r="L43" i="5"/>
  <c r="M43" i="5" s="1"/>
  <c r="K43" i="5"/>
  <c r="X43" i="5"/>
  <c r="Y43" i="5" s="1"/>
  <c r="W43" i="5"/>
  <c r="AJ43" i="5"/>
  <c r="AK43" i="5" s="1"/>
  <c r="AI43" i="5"/>
  <c r="AV44" i="5"/>
  <c r="AW44" i="5" s="1"/>
  <c r="AU44" i="5"/>
  <c r="AZ42" i="5"/>
  <c r="BE42" i="5"/>
  <c r="BH42" i="5" s="1"/>
  <c r="BA42" i="5"/>
  <c r="AY43" i="5" l="1"/>
  <c r="AZ43" i="5" s="1"/>
  <c r="AV45" i="5"/>
  <c r="AW45" i="5" s="1"/>
  <c r="AU45" i="5"/>
  <c r="AJ44" i="5"/>
  <c r="AK44" i="5" s="1"/>
  <c r="AI44" i="5"/>
  <c r="X44" i="5"/>
  <c r="Y44" i="5" s="1"/>
  <c r="W44" i="5"/>
  <c r="L44" i="5"/>
  <c r="M44" i="5" s="1"/>
  <c r="K44" i="5"/>
  <c r="AD44" i="5"/>
  <c r="AE44" i="5" s="1"/>
  <c r="AC44" i="5"/>
  <c r="G44" i="5"/>
  <c r="E44" i="5"/>
  <c r="F45" i="5" s="1"/>
  <c r="AP44" i="5"/>
  <c r="AQ44" i="5" s="1"/>
  <c r="AO44" i="5"/>
  <c r="R44" i="5"/>
  <c r="S44" i="5" s="1"/>
  <c r="Q44" i="5"/>
  <c r="BF42" i="5"/>
  <c r="BI42" i="5" s="1"/>
  <c r="BB42" i="5"/>
  <c r="BA43" i="5"/>
  <c r="AY44" i="5" l="1"/>
  <c r="BE44" i="5" s="1"/>
  <c r="BH44" i="5" s="1"/>
  <c r="BE43" i="5"/>
  <c r="BH43" i="5" s="1"/>
  <c r="BF43" i="5"/>
  <c r="BI43" i="5" s="1"/>
  <c r="BB43" i="5"/>
  <c r="R45" i="5"/>
  <c r="S45" i="5" s="1"/>
  <c r="Q45" i="5"/>
  <c r="AP45" i="5"/>
  <c r="AQ45" i="5" s="1"/>
  <c r="AO45" i="5"/>
  <c r="G45" i="5"/>
  <c r="E45" i="5"/>
  <c r="AD45" i="5"/>
  <c r="AE45" i="5" s="1"/>
  <c r="AC45" i="5"/>
  <c r="L45" i="5"/>
  <c r="M45" i="5" s="1"/>
  <c r="X45" i="5"/>
  <c r="Y45" i="5" s="1"/>
  <c r="W45" i="5"/>
  <c r="AJ45" i="5"/>
  <c r="AK45" i="5" s="1"/>
  <c r="AI45" i="5"/>
  <c r="BA44" i="5"/>
  <c r="F46" i="5" l="1"/>
  <c r="G46" i="5" s="1"/>
  <c r="E46" i="5"/>
  <c r="AZ44" i="5"/>
  <c r="AY45" i="5"/>
  <c r="AZ45" i="5" s="1"/>
  <c r="BF44" i="5"/>
  <c r="BI44" i="5" s="1"/>
  <c r="BB44" i="5"/>
  <c r="BA45" i="5"/>
  <c r="E47" i="5" l="1"/>
  <c r="F47" i="5"/>
  <c r="G47" i="5" s="1"/>
  <c r="BA46" i="5"/>
  <c r="AY46" i="5"/>
  <c r="BE45" i="5"/>
  <c r="BH45" i="5" s="1"/>
  <c r="BF45" i="5"/>
  <c r="BI45" i="5" s="1"/>
  <c r="BB45" i="5"/>
  <c r="BE46" i="5" l="1"/>
  <c r="BH46" i="5" s="1"/>
  <c r="AZ46" i="5"/>
  <c r="BA47" i="5"/>
  <c r="AY47" i="5"/>
  <c r="BF46" i="5"/>
  <c r="BI46" i="5" s="1"/>
  <c r="BB46" i="5"/>
  <c r="E48" i="5"/>
  <c r="F48" i="5"/>
  <c r="G48" i="5" s="1"/>
  <c r="E49" i="5" l="1"/>
  <c r="F49" i="5"/>
  <c r="G49" i="5" s="1"/>
  <c r="BF47" i="5"/>
  <c r="BI47" i="5" s="1"/>
  <c r="BB47" i="5"/>
  <c r="BA48" i="5"/>
  <c r="AY48" i="5"/>
  <c r="BE47" i="5"/>
  <c r="BH47" i="5" s="1"/>
  <c r="AZ47" i="5"/>
  <c r="BE48" i="5" l="1"/>
  <c r="BH48" i="5" s="1"/>
  <c r="AZ48" i="5"/>
  <c r="BA49" i="5"/>
  <c r="AY49" i="5"/>
  <c r="BF48" i="5"/>
  <c r="BI48" i="5" s="1"/>
  <c r="BB48" i="5"/>
  <c r="E50" i="5"/>
  <c r="F50" i="5"/>
  <c r="G50" i="5" s="1"/>
  <c r="BA50" i="5" l="1"/>
  <c r="AY50" i="5"/>
  <c r="BE49" i="5"/>
  <c r="BH49" i="5" s="1"/>
  <c r="AZ49" i="5"/>
  <c r="E51" i="5"/>
  <c r="F51" i="5"/>
  <c r="G51" i="5" s="1"/>
  <c r="BF49" i="5"/>
  <c r="BI49" i="5" s="1"/>
  <c r="BB49" i="5"/>
  <c r="BA51" i="5" l="1"/>
  <c r="AY51" i="5"/>
  <c r="BE50" i="5"/>
  <c r="BH50" i="5" s="1"/>
  <c r="AZ50" i="5"/>
  <c r="E52" i="5"/>
  <c r="F52" i="5"/>
  <c r="G52" i="5" s="1"/>
  <c r="BF50" i="5"/>
  <c r="BI50" i="5" s="1"/>
  <c r="BB50" i="5"/>
  <c r="BA52" i="5" l="1"/>
  <c r="AY52" i="5"/>
  <c r="BE51" i="5"/>
  <c r="BH51" i="5" s="1"/>
  <c r="AZ51" i="5"/>
  <c r="E53" i="5"/>
  <c r="F53" i="5"/>
  <c r="G53" i="5" s="1"/>
  <c r="BF51" i="5"/>
  <c r="BI51" i="5" s="1"/>
  <c r="BB51" i="5"/>
  <c r="BA53" i="5" l="1"/>
  <c r="AY53" i="5"/>
  <c r="BE52" i="5"/>
  <c r="BH52" i="5" s="1"/>
  <c r="AZ52" i="5"/>
  <c r="E54" i="5"/>
  <c r="F54" i="5"/>
  <c r="G54" i="5" s="1"/>
  <c r="BF52" i="5"/>
  <c r="BI52" i="5" s="1"/>
  <c r="BB52" i="5"/>
  <c r="BA54" i="5" l="1"/>
  <c r="AY54" i="5"/>
  <c r="BE53" i="5"/>
  <c r="BH53" i="5" s="1"/>
  <c r="AZ53" i="5"/>
  <c r="E55" i="5"/>
  <c r="F55" i="5"/>
  <c r="G55" i="5" s="1"/>
  <c r="BF53" i="5"/>
  <c r="BI53" i="5" s="1"/>
  <c r="BB53" i="5"/>
  <c r="BA55" i="5" l="1"/>
  <c r="AY55" i="5"/>
  <c r="BE54" i="5"/>
  <c r="BH54" i="5" s="1"/>
  <c r="AZ54" i="5"/>
  <c r="E56" i="5"/>
  <c r="F56" i="5"/>
  <c r="G56" i="5" s="1"/>
  <c r="BF54" i="5"/>
  <c r="BI54" i="5" s="1"/>
  <c r="BB54" i="5"/>
  <c r="BA56" i="5" l="1"/>
  <c r="AY56" i="5"/>
  <c r="BE55" i="5"/>
  <c r="BH55" i="5" s="1"/>
  <c r="AZ55" i="5"/>
  <c r="E57" i="5"/>
  <c r="F57" i="5"/>
  <c r="G57" i="5" s="1"/>
  <c r="BF55" i="5"/>
  <c r="BI55" i="5" s="1"/>
  <c r="BB55" i="5"/>
  <c r="BA57" i="5" l="1"/>
  <c r="AY57" i="5"/>
  <c r="BE56" i="5"/>
  <c r="BH56" i="5" s="1"/>
  <c r="AZ56" i="5"/>
  <c r="E58" i="5"/>
  <c r="F58" i="5"/>
  <c r="G58" i="5" s="1"/>
  <c r="BF56" i="5"/>
  <c r="BI56" i="5" s="1"/>
  <c r="BB56" i="5"/>
  <c r="BA58" i="5" l="1"/>
  <c r="AY58" i="5"/>
  <c r="BE57" i="5"/>
  <c r="BH57" i="5" s="1"/>
  <c r="AZ57" i="5"/>
  <c r="E59" i="5"/>
  <c r="F59" i="5"/>
  <c r="G59" i="5" s="1"/>
  <c r="BF57" i="5"/>
  <c r="BI57" i="5" s="1"/>
  <c r="BB57" i="5"/>
  <c r="BA59" i="5" l="1"/>
  <c r="AY59" i="5"/>
  <c r="BE58" i="5"/>
  <c r="BH58" i="5" s="1"/>
  <c r="AZ58" i="5"/>
  <c r="E60" i="5"/>
  <c r="F60" i="5"/>
  <c r="G60" i="5" s="1"/>
  <c r="BF58" i="5"/>
  <c r="BI58" i="5" s="1"/>
  <c r="BB58" i="5"/>
  <c r="BA60" i="5" l="1"/>
  <c r="AY60" i="5"/>
  <c r="BE59" i="5"/>
  <c r="BH59" i="5" s="1"/>
  <c r="AZ59" i="5"/>
  <c r="E61" i="5"/>
  <c r="F61" i="5"/>
  <c r="G61" i="5" s="1"/>
  <c r="BF59" i="5"/>
  <c r="BI59" i="5" s="1"/>
  <c r="BB59" i="5"/>
  <c r="BA61" i="5" l="1"/>
  <c r="AY61" i="5"/>
  <c r="BE60" i="5"/>
  <c r="BH60" i="5" s="1"/>
  <c r="AZ60" i="5"/>
  <c r="E62" i="5"/>
  <c r="F62" i="5"/>
  <c r="G62" i="5" s="1"/>
  <c r="BF60" i="5"/>
  <c r="BI60" i="5" s="1"/>
  <c r="BB60" i="5"/>
  <c r="BA62" i="5" l="1"/>
  <c r="AY62" i="5"/>
  <c r="BE61" i="5"/>
  <c r="BH61" i="5" s="1"/>
  <c r="AZ61" i="5"/>
  <c r="E63" i="5"/>
  <c r="F63" i="5"/>
  <c r="G63" i="5" s="1"/>
  <c r="BF61" i="5"/>
  <c r="BI61" i="5" s="1"/>
  <c r="BB61" i="5"/>
  <c r="BA63" i="5" l="1"/>
  <c r="AY63" i="5"/>
  <c r="BE62" i="5"/>
  <c r="BH62" i="5" s="1"/>
  <c r="AZ62" i="5"/>
  <c r="E64" i="5"/>
  <c r="F64" i="5"/>
  <c r="G64" i="5" s="1"/>
  <c r="BF62" i="5"/>
  <c r="BI62" i="5" s="1"/>
  <c r="BB62" i="5"/>
  <c r="BA64" i="5" l="1"/>
  <c r="AY64" i="5"/>
  <c r="BE63" i="5"/>
  <c r="BH63" i="5" s="1"/>
  <c r="AZ63" i="5"/>
  <c r="E65" i="5"/>
  <c r="F65" i="5"/>
  <c r="G65" i="5" s="1"/>
  <c r="BF63" i="5"/>
  <c r="BI63" i="5" s="1"/>
  <c r="BB63" i="5"/>
  <c r="BA65" i="5" l="1"/>
  <c r="AY65" i="5"/>
  <c r="BE64" i="5"/>
  <c r="BH64" i="5" s="1"/>
  <c r="AZ64" i="5"/>
  <c r="BF64" i="5"/>
  <c r="BI64" i="5" s="1"/>
  <c r="BB64" i="5"/>
  <c r="BE65" i="5" l="1"/>
  <c r="BH65" i="5" s="1"/>
  <c r="AZ65" i="5"/>
  <c r="BF65" i="5"/>
  <c r="BI65" i="5" s="1"/>
  <c r="BB65" i="5"/>
  <c r="S6" i="4" l="1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G5" i="4" l="1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5" i="4"/>
  <c r="BC31" i="3" l="1"/>
  <c r="BC30" i="3" l="1"/>
  <c r="AT31" i="3"/>
  <c r="AT32" i="3"/>
  <c r="AT33" i="3"/>
  <c r="AT34" i="3"/>
  <c r="AT35" i="3"/>
  <c r="AT36" i="3"/>
  <c r="AT37" i="3"/>
  <c r="AT38" i="3"/>
  <c r="AT39" i="3"/>
  <c r="AT40" i="3"/>
  <c r="AT41" i="3"/>
  <c r="AT42" i="3"/>
  <c r="AT43" i="3"/>
  <c r="AT44" i="3"/>
  <c r="AT45" i="3"/>
  <c r="AT30" i="3"/>
  <c r="AR45" i="3"/>
  <c r="P32" i="2"/>
  <c r="W2" i="2"/>
  <c r="W3" i="2" s="1"/>
  <c r="AN45" i="3" l="1"/>
  <c r="U3" i="2"/>
  <c r="U4" i="2" l="1"/>
  <c r="C17" i="2"/>
  <c r="V3" i="2"/>
  <c r="C18" i="2" l="1"/>
  <c r="V4" i="2"/>
  <c r="D17" i="2"/>
  <c r="E17" i="2"/>
  <c r="U5" i="2"/>
  <c r="C19" i="2" l="1"/>
  <c r="V5" i="2"/>
  <c r="H17" i="2"/>
  <c r="U6" i="2"/>
  <c r="D18" i="2"/>
  <c r="E18" i="2"/>
  <c r="H18" i="2" l="1"/>
  <c r="F18" i="2"/>
  <c r="C20" i="2"/>
  <c r="V6" i="2"/>
  <c r="K17" i="2"/>
  <c r="M17" i="2"/>
  <c r="O17" i="2"/>
  <c r="J17" i="2"/>
  <c r="L17" i="2"/>
  <c r="N17" i="2"/>
  <c r="I17" i="2"/>
  <c r="D19" i="2"/>
  <c r="E19" i="2"/>
  <c r="H30" i="3" l="1"/>
  <c r="D30" i="3"/>
  <c r="Z30" i="3"/>
  <c r="V30" i="3"/>
  <c r="T30" i="3"/>
  <c r="P30" i="3"/>
  <c r="AL30" i="3"/>
  <c r="AH30" i="3"/>
  <c r="J30" i="3"/>
  <c r="N30" i="3"/>
  <c r="AB30" i="3"/>
  <c r="AF30" i="3"/>
  <c r="F19" i="2"/>
  <c r="H19" i="2"/>
  <c r="U8" i="2"/>
  <c r="C21" i="2"/>
  <c r="V7" i="2"/>
  <c r="D20" i="2"/>
  <c r="E20" i="2"/>
  <c r="J18" i="2"/>
  <c r="L18" i="2"/>
  <c r="N18" i="2"/>
  <c r="I18" i="2"/>
  <c r="K18" i="2"/>
  <c r="M18" i="2"/>
  <c r="O18" i="2"/>
  <c r="P31" i="3" l="1"/>
  <c r="T31" i="3"/>
  <c r="AH31" i="3"/>
  <c r="AL31" i="3"/>
  <c r="N31" i="3"/>
  <c r="J31" i="3"/>
  <c r="AF31" i="3"/>
  <c r="AB31" i="3"/>
  <c r="H31" i="3"/>
  <c r="D31" i="3"/>
  <c r="V31" i="3"/>
  <c r="Z31" i="3"/>
  <c r="H20" i="2"/>
  <c r="F20" i="2"/>
  <c r="C22" i="2"/>
  <c r="V8" i="2"/>
  <c r="K19" i="2"/>
  <c r="M19" i="2"/>
  <c r="O19" i="2"/>
  <c r="J19" i="2"/>
  <c r="L19" i="2"/>
  <c r="N19" i="2"/>
  <c r="I19" i="2"/>
  <c r="D21" i="2"/>
  <c r="E21" i="2"/>
  <c r="U9" i="2"/>
  <c r="H32" i="3" l="1"/>
  <c r="D32" i="3"/>
  <c r="Z32" i="3"/>
  <c r="V32" i="3"/>
  <c r="T32" i="3"/>
  <c r="P32" i="3"/>
  <c r="AL32" i="3"/>
  <c r="AH32" i="3"/>
  <c r="J32" i="3"/>
  <c r="N32" i="3"/>
  <c r="AB32" i="3"/>
  <c r="AF32" i="3"/>
  <c r="F21" i="2"/>
  <c r="H21" i="2"/>
  <c r="U10" i="2"/>
  <c r="C23" i="2"/>
  <c r="V9" i="2"/>
  <c r="D22" i="2"/>
  <c r="E22" i="2"/>
  <c r="J20" i="2"/>
  <c r="L20" i="2"/>
  <c r="N20" i="2"/>
  <c r="I20" i="2"/>
  <c r="K20" i="2"/>
  <c r="M20" i="2"/>
  <c r="O20" i="2"/>
  <c r="P33" i="3" l="1"/>
  <c r="T33" i="3"/>
  <c r="AH33" i="3"/>
  <c r="AL33" i="3"/>
  <c r="N33" i="3"/>
  <c r="J33" i="3"/>
  <c r="AF33" i="3"/>
  <c r="AB33" i="3"/>
  <c r="H33" i="3"/>
  <c r="D33" i="3"/>
  <c r="V33" i="3"/>
  <c r="Z33" i="3"/>
  <c r="H22" i="2"/>
  <c r="F22" i="2"/>
  <c r="C24" i="2"/>
  <c r="V10" i="2"/>
  <c r="K21" i="2"/>
  <c r="M21" i="2"/>
  <c r="O21" i="2"/>
  <c r="J21" i="2"/>
  <c r="L21" i="2"/>
  <c r="N21" i="2"/>
  <c r="I21" i="2"/>
  <c r="D23" i="2"/>
  <c r="E23" i="2"/>
  <c r="U11" i="2"/>
  <c r="H34" i="3" l="1"/>
  <c r="D34" i="3"/>
  <c r="Z34" i="3"/>
  <c r="V34" i="3"/>
  <c r="T34" i="3"/>
  <c r="P34" i="3"/>
  <c r="AL34" i="3"/>
  <c r="AH34" i="3"/>
  <c r="J34" i="3"/>
  <c r="N34" i="3"/>
  <c r="AB34" i="3"/>
  <c r="AF34" i="3"/>
  <c r="U12" i="2"/>
  <c r="C25" i="2"/>
  <c r="V11" i="2"/>
  <c r="F23" i="2"/>
  <c r="H23" i="2"/>
  <c r="D24" i="2"/>
  <c r="E24" i="2"/>
  <c r="J22" i="2"/>
  <c r="L22" i="2"/>
  <c r="N22" i="2"/>
  <c r="I22" i="2"/>
  <c r="K22" i="2"/>
  <c r="M22" i="2"/>
  <c r="O22" i="2"/>
  <c r="P35" i="3" l="1"/>
  <c r="T35" i="3"/>
  <c r="AH35" i="3"/>
  <c r="AL35" i="3"/>
  <c r="N35" i="3"/>
  <c r="J35" i="3"/>
  <c r="AF35" i="3"/>
  <c r="AB35" i="3"/>
  <c r="H35" i="3"/>
  <c r="D35" i="3"/>
  <c r="Z35" i="3"/>
  <c r="V35" i="3"/>
  <c r="H24" i="2"/>
  <c r="F24" i="2"/>
  <c r="J23" i="2"/>
  <c r="M23" i="2"/>
  <c r="O23" i="2"/>
  <c r="K23" i="2"/>
  <c r="L23" i="2"/>
  <c r="N23" i="2"/>
  <c r="I23" i="2"/>
  <c r="C26" i="2"/>
  <c r="V12" i="2"/>
  <c r="D25" i="2"/>
  <c r="E25" i="2"/>
  <c r="U13" i="2"/>
  <c r="AL36" i="3" l="1"/>
  <c r="AH36" i="3"/>
  <c r="T36" i="3"/>
  <c r="P36" i="3"/>
  <c r="AB36" i="3"/>
  <c r="AF36" i="3"/>
  <c r="H36" i="3"/>
  <c r="D36" i="3"/>
  <c r="Z36" i="3"/>
  <c r="V36" i="3"/>
  <c r="J36" i="3"/>
  <c r="N36" i="3"/>
  <c r="D26" i="2"/>
  <c r="E26" i="2"/>
  <c r="U14" i="2"/>
  <c r="C27" i="2"/>
  <c r="V13" i="2"/>
  <c r="F25" i="2"/>
  <c r="H25" i="2"/>
  <c r="K24" i="2"/>
  <c r="L24" i="2"/>
  <c r="N24" i="2"/>
  <c r="I24" i="2"/>
  <c r="J24" i="2"/>
  <c r="M24" i="2"/>
  <c r="O24" i="2"/>
  <c r="AF37" i="3" l="1"/>
  <c r="AB37" i="3"/>
  <c r="H37" i="3"/>
  <c r="D37" i="3"/>
  <c r="Z37" i="3"/>
  <c r="V37" i="3"/>
  <c r="N37" i="3"/>
  <c r="J37" i="3"/>
  <c r="AH37" i="3"/>
  <c r="AL37" i="3"/>
  <c r="P37" i="3"/>
  <c r="T37" i="3"/>
  <c r="K25" i="2"/>
  <c r="M25" i="2"/>
  <c r="O25" i="2"/>
  <c r="J25" i="2"/>
  <c r="N25" i="2"/>
  <c r="L25" i="2"/>
  <c r="I25" i="2"/>
  <c r="C28" i="2"/>
  <c r="V14" i="2"/>
  <c r="H26" i="2"/>
  <c r="F26" i="2"/>
  <c r="D27" i="2"/>
  <c r="E27" i="2"/>
  <c r="U15" i="2"/>
  <c r="Z38" i="3" l="1"/>
  <c r="V38" i="3"/>
  <c r="J38" i="3"/>
  <c r="N38" i="3"/>
  <c r="AB38" i="3"/>
  <c r="AF38" i="3"/>
  <c r="H38" i="3"/>
  <c r="D38" i="3"/>
  <c r="AL38" i="3"/>
  <c r="AH38" i="3"/>
  <c r="T38" i="3"/>
  <c r="P38" i="3"/>
  <c r="D28" i="2"/>
  <c r="E28" i="2"/>
  <c r="U16" i="2"/>
  <c r="K26" i="2"/>
  <c r="M26" i="2"/>
  <c r="O26" i="2"/>
  <c r="L26" i="2"/>
  <c r="I26" i="2"/>
  <c r="J26" i="2"/>
  <c r="N26" i="2"/>
  <c r="C29" i="2"/>
  <c r="V15" i="2"/>
  <c r="F27" i="2"/>
  <c r="H27" i="2"/>
  <c r="AH39" i="3" l="1"/>
  <c r="AL39" i="3"/>
  <c r="P39" i="3"/>
  <c r="T39" i="3"/>
  <c r="N39" i="3"/>
  <c r="J39" i="3"/>
  <c r="Z39" i="3"/>
  <c r="V39" i="3"/>
  <c r="AF39" i="3"/>
  <c r="AB39" i="3"/>
  <c r="H39" i="3"/>
  <c r="D39" i="3"/>
  <c r="D29" i="2"/>
  <c r="E29" i="2"/>
  <c r="C30" i="2"/>
  <c r="V16" i="2"/>
  <c r="H28" i="2"/>
  <c r="F28" i="2"/>
  <c r="K27" i="2"/>
  <c r="M27" i="2"/>
  <c r="O27" i="2"/>
  <c r="J27" i="2"/>
  <c r="N27" i="2"/>
  <c r="L27" i="2"/>
  <c r="I27" i="2"/>
  <c r="U18" i="2"/>
  <c r="U17" i="2"/>
  <c r="Z40" i="3" l="1"/>
  <c r="V40" i="3"/>
  <c r="J40" i="3"/>
  <c r="N40" i="3"/>
  <c r="AB40" i="3"/>
  <c r="AF40" i="3"/>
  <c r="H40" i="3"/>
  <c r="D40" i="3"/>
  <c r="AL40" i="3"/>
  <c r="AH40" i="3"/>
  <c r="T40" i="3"/>
  <c r="P40" i="3"/>
  <c r="C32" i="2"/>
  <c r="V18" i="2"/>
  <c r="F29" i="2"/>
  <c r="H29" i="2"/>
  <c r="C31" i="2"/>
  <c r="V17" i="2"/>
  <c r="K28" i="2"/>
  <c r="M28" i="2"/>
  <c r="O28" i="2"/>
  <c r="L28" i="2"/>
  <c r="I28" i="2"/>
  <c r="J28" i="2"/>
  <c r="N28" i="2"/>
  <c r="D30" i="2"/>
  <c r="E30" i="2"/>
  <c r="N41" i="3" l="1"/>
  <c r="J41" i="3"/>
  <c r="Z41" i="3"/>
  <c r="V41" i="3"/>
  <c r="AF41" i="3"/>
  <c r="AB41" i="3"/>
  <c r="AH41" i="3"/>
  <c r="AL41" i="3"/>
  <c r="H41" i="3"/>
  <c r="D41" i="3"/>
  <c r="P41" i="3"/>
  <c r="T41" i="3"/>
  <c r="K29" i="2"/>
  <c r="M29" i="2"/>
  <c r="O29" i="2"/>
  <c r="J29" i="2"/>
  <c r="N29" i="2"/>
  <c r="L29" i="2"/>
  <c r="I29" i="2"/>
  <c r="H30" i="2"/>
  <c r="F30" i="2"/>
  <c r="D31" i="2"/>
  <c r="E31" i="2"/>
  <c r="D32" i="2"/>
  <c r="E32" i="2"/>
  <c r="Z42" i="3" l="1"/>
  <c r="V42" i="3"/>
  <c r="J42" i="3"/>
  <c r="N42" i="3"/>
  <c r="AB42" i="3"/>
  <c r="AF42" i="3"/>
  <c r="H42" i="3"/>
  <c r="D42" i="3"/>
  <c r="AL42" i="3"/>
  <c r="AH42" i="3"/>
  <c r="T42" i="3"/>
  <c r="P42" i="3"/>
  <c r="K30" i="2"/>
  <c r="M30" i="2"/>
  <c r="O30" i="2"/>
  <c r="L30" i="2"/>
  <c r="I30" i="2"/>
  <c r="J30" i="2"/>
  <c r="N30" i="2"/>
  <c r="H32" i="2"/>
  <c r="F32" i="2"/>
  <c r="F31" i="2"/>
  <c r="H31" i="2"/>
  <c r="N43" i="3" l="1"/>
  <c r="J43" i="3"/>
  <c r="Z43" i="3"/>
  <c r="V43" i="3"/>
  <c r="AF43" i="3"/>
  <c r="AB43" i="3"/>
  <c r="AH43" i="3"/>
  <c r="AL43" i="3"/>
  <c r="H43" i="3"/>
  <c r="D43" i="3"/>
  <c r="P43" i="3"/>
  <c r="T43" i="3"/>
  <c r="K31" i="2"/>
  <c r="M31" i="2"/>
  <c r="O31" i="2"/>
  <c r="J31" i="2"/>
  <c r="N31" i="2"/>
  <c r="L31" i="2"/>
  <c r="I31" i="2"/>
  <c r="K32" i="2"/>
  <c r="M32" i="2"/>
  <c r="O32" i="2"/>
  <c r="L32" i="2"/>
  <c r="I32" i="2"/>
  <c r="J32" i="2"/>
  <c r="N32" i="2"/>
  <c r="Z45" i="3" l="1"/>
  <c r="V45" i="3"/>
  <c r="H44" i="3"/>
  <c r="D44" i="3"/>
  <c r="AL44" i="3"/>
  <c r="AH44" i="3"/>
  <c r="AH45" i="3"/>
  <c r="AL45" i="3"/>
  <c r="H45" i="3"/>
  <c r="D45" i="3"/>
  <c r="P45" i="3"/>
  <c r="T45" i="3"/>
  <c r="Z44" i="3"/>
  <c r="V44" i="3"/>
  <c r="J44" i="3"/>
  <c r="N44" i="3"/>
  <c r="AB44" i="3"/>
  <c r="AF44" i="3"/>
  <c r="N45" i="3"/>
  <c r="J45" i="3"/>
  <c r="AF45" i="3"/>
  <c r="AB45" i="3"/>
  <c r="T44" i="3"/>
  <c r="P44" i="3"/>
  <c r="BI15" i="3"/>
  <c r="BH15" i="3"/>
  <c r="BF15" i="3"/>
  <c r="BE15" i="3"/>
  <c r="BB15" i="3"/>
  <c r="BA15" i="3"/>
  <c r="AY15" i="3"/>
  <c r="AZ15" i="3"/>
  <c r="AW20" i="3"/>
  <c r="AT15" i="3"/>
  <c r="AN15" i="3"/>
  <c r="AQ15" i="3"/>
  <c r="AQ16" i="3"/>
  <c r="AQ17" i="3"/>
  <c r="AK15" i="3"/>
  <c r="AE15" i="3"/>
  <c r="Y15" i="3"/>
  <c r="S15" i="3"/>
  <c r="BK45" i="3" l="1"/>
  <c r="A10" i="3"/>
  <c r="AQ18" i="3" l="1"/>
  <c r="G15" i="3"/>
  <c r="M15" i="3"/>
  <c r="A16" i="3"/>
  <c r="G10" i="3"/>
  <c r="H10" i="3"/>
  <c r="I10" i="3"/>
  <c r="J10" i="3"/>
  <c r="K10" i="3"/>
  <c r="L10" i="3"/>
  <c r="M10" i="3"/>
  <c r="F10" i="3"/>
  <c r="G9" i="3"/>
  <c r="H9" i="3"/>
  <c r="I9" i="3"/>
  <c r="J9" i="3"/>
  <c r="K9" i="3"/>
  <c r="L9" i="3"/>
  <c r="M9" i="3"/>
  <c r="F9" i="3"/>
  <c r="H56" i="2"/>
  <c r="E3" i="2"/>
  <c r="H3" i="2" s="1"/>
  <c r="E4" i="2"/>
  <c r="H4" i="2" s="1"/>
  <c r="E5" i="2"/>
  <c r="H5" i="2" s="1"/>
  <c r="E6" i="2"/>
  <c r="H6" i="2" s="1"/>
  <c r="E7" i="2"/>
  <c r="H7" i="2" s="1"/>
  <c r="E8" i="2"/>
  <c r="H8" i="2" s="1"/>
  <c r="E9" i="2"/>
  <c r="H9" i="2" s="1"/>
  <c r="E10" i="2"/>
  <c r="H10" i="2" s="1"/>
  <c r="E11" i="2"/>
  <c r="H11" i="2" s="1"/>
  <c r="E12" i="2"/>
  <c r="H12" i="2" s="1"/>
  <c r="E13" i="2"/>
  <c r="H13" i="2" s="1"/>
  <c r="E14" i="2"/>
  <c r="H14" i="2" s="1"/>
  <c r="E15" i="2"/>
  <c r="H15" i="2" s="1"/>
  <c r="E16" i="2"/>
  <c r="E2" i="2"/>
  <c r="H2" i="2" s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3" i="2"/>
  <c r="A3" i="2"/>
  <c r="J2" i="2" l="1"/>
  <c r="L2" i="2"/>
  <c r="N2" i="2"/>
  <c r="I2" i="2"/>
  <c r="K2" i="2"/>
  <c r="M2" i="2"/>
  <c r="O2" i="2"/>
  <c r="AN16" i="3"/>
  <c r="AT16" i="3"/>
  <c r="A4" i="2"/>
  <c r="H16" i="2"/>
  <c r="I16" i="2" s="1"/>
  <c r="F17" i="2"/>
  <c r="K13" i="2"/>
  <c r="M13" i="2"/>
  <c r="O13" i="2"/>
  <c r="J13" i="2"/>
  <c r="L13" i="2"/>
  <c r="N13" i="2"/>
  <c r="I13" i="2"/>
  <c r="K9" i="2"/>
  <c r="M9" i="2"/>
  <c r="O9" i="2"/>
  <c r="J9" i="2"/>
  <c r="L9" i="2"/>
  <c r="N9" i="2"/>
  <c r="I9" i="2"/>
  <c r="K5" i="2"/>
  <c r="M5" i="2"/>
  <c r="O5" i="2"/>
  <c r="J5" i="2"/>
  <c r="L5" i="2"/>
  <c r="N5" i="2"/>
  <c r="I5" i="2"/>
  <c r="K3" i="2"/>
  <c r="M3" i="2"/>
  <c r="O3" i="2"/>
  <c r="J3" i="2"/>
  <c r="L3" i="2"/>
  <c r="N3" i="2"/>
  <c r="I3" i="2"/>
  <c r="K15" i="2"/>
  <c r="M15" i="2"/>
  <c r="O15" i="2"/>
  <c r="J15" i="2"/>
  <c r="L15" i="2"/>
  <c r="N15" i="2"/>
  <c r="I15" i="2"/>
  <c r="K11" i="2"/>
  <c r="M11" i="2"/>
  <c r="O11" i="2"/>
  <c r="J11" i="2"/>
  <c r="L11" i="2"/>
  <c r="N11" i="2"/>
  <c r="I11" i="2"/>
  <c r="K7" i="2"/>
  <c r="M7" i="2"/>
  <c r="O7" i="2"/>
  <c r="J7" i="2"/>
  <c r="L7" i="2"/>
  <c r="N7" i="2"/>
  <c r="I7" i="2"/>
  <c r="L16" i="2"/>
  <c r="K16" i="2"/>
  <c r="O16" i="2"/>
  <c r="J14" i="2"/>
  <c r="L14" i="2"/>
  <c r="N14" i="2"/>
  <c r="I14" i="2"/>
  <c r="K14" i="2"/>
  <c r="M14" i="2"/>
  <c r="O14" i="2"/>
  <c r="J12" i="2"/>
  <c r="L12" i="2"/>
  <c r="N12" i="2"/>
  <c r="I12" i="2"/>
  <c r="K12" i="2"/>
  <c r="M12" i="2"/>
  <c r="O12" i="2"/>
  <c r="J10" i="2"/>
  <c r="L10" i="2"/>
  <c r="N10" i="2"/>
  <c r="I10" i="2"/>
  <c r="K10" i="2"/>
  <c r="M10" i="2"/>
  <c r="O10" i="2"/>
  <c r="J8" i="2"/>
  <c r="L8" i="2"/>
  <c r="N8" i="2"/>
  <c r="I8" i="2"/>
  <c r="K8" i="2"/>
  <c r="M8" i="2"/>
  <c r="O8" i="2"/>
  <c r="J6" i="2"/>
  <c r="L6" i="2"/>
  <c r="N6" i="2"/>
  <c r="I6" i="2"/>
  <c r="K6" i="2"/>
  <c r="M6" i="2"/>
  <c r="O6" i="2"/>
  <c r="J4" i="2"/>
  <c r="L4" i="2"/>
  <c r="N4" i="2"/>
  <c r="I4" i="2"/>
  <c r="K4" i="2"/>
  <c r="M4" i="2"/>
  <c r="O4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R24" i="2" s="1"/>
  <c r="P17" i="2" s="1"/>
  <c r="AT17" i="3"/>
  <c r="AT19" i="3"/>
  <c r="AN17" i="3"/>
  <c r="AT18" i="3"/>
  <c r="AT22" i="3"/>
  <c r="AT26" i="3"/>
  <c r="AN18" i="3"/>
  <c r="F16" i="2"/>
  <c r="F14" i="2"/>
  <c r="F12" i="2"/>
  <c r="F10" i="2"/>
  <c r="F8" i="2"/>
  <c r="F6" i="2"/>
  <c r="F4" i="2"/>
  <c r="F3" i="2"/>
  <c r="F15" i="2"/>
  <c r="F13" i="2"/>
  <c r="F11" i="2"/>
  <c r="F9" i="2"/>
  <c r="F7" i="2"/>
  <c r="F5" i="2"/>
  <c r="AQ20" i="3"/>
  <c r="AQ19" i="3"/>
  <c r="A17" i="3"/>
  <c r="H16" i="3"/>
  <c r="J29" i="1"/>
  <c r="E29" i="1"/>
  <c r="G28" i="1"/>
  <c r="J16" i="1"/>
  <c r="K15" i="1"/>
  <c r="C5" i="1"/>
  <c r="I16" i="1"/>
  <c r="I17" i="1"/>
  <c r="I18" i="1"/>
  <c r="I19" i="1"/>
  <c r="I20" i="1"/>
  <c r="I21" i="1"/>
  <c r="I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J15" i="1"/>
  <c r="M15" i="1" s="1"/>
  <c r="M16" i="1"/>
  <c r="J17" i="1"/>
  <c r="M17" i="1" s="1"/>
  <c r="J18" i="1"/>
  <c r="M18" i="1" s="1"/>
  <c r="J19" i="1"/>
  <c r="M19" i="1" s="1"/>
  <c r="J20" i="1"/>
  <c r="M20" i="1" s="1"/>
  <c r="J21" i="1"/>
  <c r="M21" i="1" s="1"/>
  <c r="J22" i="1"/>
  <c r="J23" i="1"/>
  <c r="M23" i="1" s="1"/>
  <c r="J24" i="1"/>
  <c r="J25" i="1"/>
  <c r="M25" i="1" s="1"/>
  <c r="J26" i="1"/>
  <c r="J27" i="1"/>
  <c r="M27" i="1" s="1"/>
  <c r="J28" i="1"/>
  <c r="AT27" i="3" l="1"/>
  <c r="AT23" i="3"/>
  <c r="P18" i="2"/>
  <c r="M16" i="2"/>
  <c r="N16" i="2"/>
  <c r="J16" i="2"/>
  <c r="V29" i="3"/>
  <c r="AB29" i="3"/>
  <c r="AB15" i="3"/>
  <c r="AC15" i="3" s="1"/>
  <c r="AD16" i="3" s="1"/>
  <c r="AE16" i="3" s="1"/>
  <c r="AF15" i="3"/>
  <c r="D15" i="3"/>
  <c r="E15" i="3" s="1"/>
  <c r="F16" i="3" s="1"/>
  <c r="G16" i="3" s="1"/>
  <c r="H15" i="3"/>
  <c r="V15" i="3"/>
  <c r="W15" i="3" s="1"/>
  <c r="X16" i="3" s="1"/>
  <c r="Y16" i="3" s="1"/>
  <c r="Z15" i="3"/>
  <c r="AL29" i="3"/>
  <c r="P15" i="3"/>
  <c r="Q15" i="3" s="1"/>
  <c r="R16" i="3" s="1"/>
  <c r="S16" i="3" s="1"/>
  <c r="T15" i="3"/>
  <c r="AH15" i="3"/>
  <c r="AI15" i="3" s="1"/>
  <c r="AJ16" i="3" s="1"/>
  <c r="AK16" i="3" s="1"/>
  <c r="AL15" i="3"/>
  <c r="J15" i="3"/>
  <c r="K15" i="3" s="1"/>
  <c r="L16" i="3" s="1"/>
  <c r="M16" i="3" s="1"/>
  <c r="N15" i="3"/>
  <c r="Z28" i="3"/>
  <c r="Z20" i="3"/>
  <c r="AF24" i="3"/>
  <c r="AB20" i="3"/>
  <c r="AL28" i="3"/>
  <c r="AL24" i="3"/>
  <c r="AL20" i="3"/>
  <c r="AN28" i="3"/>
  <c r="AR24" i="3"/>
  <c r="AR20" i="3"/>
  <c r="AT28" i="3"/>
  <c r="AT24" i="3"/>
  <c r="AT20" i="3"/>
  <c r="AU20" i="3" s="1"/>
  <c r="AV21" i="3" s="1"/>
  <c r="AW21" i="3" s="1"/>
  <c r="Z26" i="3"/>
  <c r="Z18" i="3"/>
  <c r="Z25" i="3"/>
  <c r="AF27" i="3"/>
  <c r="AF19" i="3"/>
  <c r="AL25" i="3"/>
  <c r="AH21" i="3"/>
  <c r="AR27" i="3"/>
  <c r="AR23" i="3"/>
  <c r="AN19" i="3"/>
  <c r="AT29" i="3"/>
  <c r="AT25" i="3"/>
  <c r="AT21" i="3"/>
  <c r="P16" i="3"/>
  <c r="Q16" i="3" s="1"/>
  <c r="R17" i="3" s="1"/>
  <c r="S17" i="3" s="1"/>
  <c r="T16" i="3"/>
  <c r="V28" i="3"/>
  <c r="V20" i="3"/>
  <c r="AB24" i="3"/>
  <c r="AF20" i="3"/>
  <c r="AH28" i="3"/>
  <c r="AH24" i="3"/>
  <c r="AH20" i="3"/>
  <c r="AR28" i="3"/>
  <c r="AN24" i="3"/>
  <c r="AN20" i="3"/>
  <c r="AO20" i="3" s="1"/>
  <c r="AP21" i="3" s="1"/>
  <c r="AQ21" i="3" s="1"/>
  <c r="V26" i="3"/>
  <c r="V18" i="3"/>
  <c r="Z29" i="3"/>
  <c r="V21" i="3"/>
  <c r="Z21" i="3"/>
  <c r="V17" i="3"/>
  <c r="Z17" i="3"/>
  <c r="AB27" i="3"/>
  <c r="AB23" i="3"/>
  <c r="AF23" i="3"/>
  <c r="AH29" i="3"/>
  <c r="AH25" i="3"/>
  <c r="AL21" i="3"/>
  <c r="AH17" i="3"/>
  <c r="AL17" i="3"/>
  <c r="AN27" i="3"/>
  <c r="AN23" i="3"/>
  <c r="AU21" i="3"/>
  <c r="AV22" i="3" s="1"/>
  <c r="AW22" i="3" s="1"/>
  <c r="V16" i="3"/>
  <c r="W16" i="3" s="1"/>
  <c r="X17" i="3" s="1"/>
  <c r="Y17" i="3" s="1"/>
  <c r="Z16" i="3"/>
  <c r="J16" i="3"/>
  <c r="K16" i="3" s="1"/>
  <c r="L17" i="3" s="1"/>
  <c r="M17" i="3" s="1"/>
  <c r="N16" i="3"/>
  <c r="V24" i="3"/>
  <c r="Z24" i="3"/>
  <c r="AB28" i="3"/>
  <c r="AF28" i="3"/>
  <c r="AB22" i="3"/>
  <c r="AF22" i="3"/>
  <c r="AB18" i="3"/>
  <c r="AF18" i="3"/>
  <c r="AH26" i="3"/>
  <c r="AL26" i="3"/>
  <c r="AH22" i="3"/>
  <c r="AL22" i="3"/>
  <c r="AH18" i="3"/>
  <c r="AL18" i="3"/>
  <c r="AN26" i="3"/>
  <c r="AR26" i="3"/>
  <c r="AN22" i="3"/>
  <c r="AR22" i="3"/>
  <c r="AU22" i="3"/>
  <c r="AV23" i="3" s="1"/>
  <c r="AW23" i="3" s="1"/>
  <c r="V22" i="3"/>
  <c r="Z22" i="3"/>
  <c r="AB26" i="3"/>
  <c r="AF26" i="3"/>
  <c r="V27" i="3"/>
  <c r="Z27" i="3"/>
  <c r="V23" i="3"/>
  <c r="Z23" i="3"/>
  <c r="V19" i="3"/>
  <c r="Z19" i="3"/>
  <c r="AF29" i="3"/>
  <c r="AB25" i="3"/>
  <c r="AF25" i="3"/>
  <c r="AB21" i="3"/>
  <c r="AF21" i="3"/>
  <c r="AB17" i="3"/>
  <c r="AF17" i="3"/>
  <c r="AH27" i="3"/>
  <c r="AL27" i="3"/>
  <c r="AH23" i="3"/>
  <c r="AL23" i="3"/>
  <c r="AH19" i="3"/>
  <c r="AL19" i="3"/>
  <c r="AN29" i="3"/>
  <c r="AR29" i="3"/>
  <c r="AN25" i="3"/>
  <c r="AR25" i="3"/>
  <c r="AN21" i="3"/>
  <c r="AR21" i="3"/>
  <c r="AH16" i="3"/>
  <c r="AI16" i="3" s="1"/>
  <c r="AJ17" i="3" s="1"/>
  <c r="AK17" i="3" s="1"/>
  <c r="AL16" i="3"/>
  <c r="AB16" i="3"/>
  <c r="AC16" i="3" s="1"/>
  <c r="AD17" i="3" s="1"/>
  <c r="AE17" i="3" s="1"/>
  <c r="AF16" i="3"/>
  <c r="D16" i="3"/>
  <c r="A18" i="3"/>
  <c r="H17" i="3"/>
  <c r="M28" i="1"/>
  <c r="M26" i="1"/>
  <c r="M24" i="1"/>
  <c r="M22" i="1"/>
  <c r="P21" i="1"/>
  <c r="Q21" i="1"/>
  <c r="R21" i="1"/>
  <c r="S21" i="1"/>
  <c r="T21" i="1"/>
  <c r="U21" i="1"/>
  <c r="O21" i="1"/>
  <c r="C6" i="1"/>
  <c r="C7" i="1"/>
  <c r="C8" i="1"/>
  <c r="C9" i="1"/>
  <c r="C10" i="1"/>
  <c r="C11" i="1"/>
  <c r="C12" i="1"/>
  <c r="C13" i="1"/>
  <c r="C14" i="1"/>
  <c r="BA16" i="3" l="1"/>
  <c r="BB16" i="3" s="1"/>
  <c r="AN30" i="3"/>
  <c r="AR30" i="3"/>
  <c r="BK30" i="3" s="1"/>
  <c r="P19" i="2"/>
  <c r="AB19" i="3"/>
  <c r="V25" i="3"/>
  <c r="AY16" i="3"/>
  <c r="BK15" i="3"/>
  <c r="BL15" i="3" s="1"/>
  <c r="AU23" i="3"/>
  <c r="AV24" i="3" s="1"/>
  <c r="AW24" i="3" s="1"/>
  <c r="J17" i="3"/>
  <c r="K17" i="3" s="1"/>
  <c r="L18" i="3" s="1"/>
  <c r="M18" i="3" s="1"/>
  <c r="N17" i="3"/>
  <c r="BK16" i="3"/>
  <c r="BL16" i="3" s="1"/>
  <c r="AO21" i="3"/>
  <c r="AC17" i="3"/>
  <c r="AD18" i="3" s="1"/>
  <c r="AE18" i="3" s="1"/>
  <c r="BF16" i="3"/>
  <c r="BI16" i="3" s="1"/>
  <c r="P17" i="3"/>
  <c r="Q17" i="3" s="1"/>
  <c r="R18" i="3" s="1"/>
  <c r="S18" i="3" s="1"/>
  <c r="T17" i="3"/>
  <c r="BK17" i="3" s="1"/>
  <c r="AI17" i="3"/>
  <c r="AJ18" i="3" s="1"/>
  <c r="AK18" i="3" s="1"/>
  <c r="W17" i="3"/>
  <c r="X18" i="3" s="1"/>
  <c r="Y18" i="3" s="1"/>
  <c r="E16" i="3"/>
  <c r="F17" i="3" s="1"/>
  <c r="G17" i="3" s="1"/>
  <c r="AY17" i="3" s="1"/>
  <c r="D17" i="3"/>
  <c r="A19" i="3"/>
  <c r="H18" i="3"/>
  <c r="E14" i="1"/>
  <c r="J14" i="1" s="1"/>
  <c r="M14" i="1" s="1"/>
  <c r="E12" i="1"/>
  <c r="J12" i="1" s="1"/>
  <c r="M12" i="1" s="1"/>
  <c r="E10" i="1"/>
  <c r="J10" i="1" s="1"/>
  <c r="M10" i="1" s="1"/>
  <c r="E8" i="1"/>
  <c r="J8" i="1" s="1"/>
  <c r="M8" i="1" s="1"/>
  <c r="E6" i="1"/>
  <c r="J6" i="1" s="1"/>
  <c r="M6" i="1" s="1"/>
  <c r="E5" i="1"/>
  <c r="J5" i="1" s="1"/>
  <c r="M5" i="1" s="1"/>
  <c r="E13" i="1"/>
  <c r="J13" i="1" s="1"/>
  <c r="M13" i="1" s="1"/>
  <c r="E11" i="1"/>
  <c r="J11" i="1" s="1"/>
  <c r="M11" i="1" s="1"/>
  <c r="E9" i="1"/>
  <c r="J9" i="1" s="1"/>
  <c r="M9" i="1" s="1"/>
  <c r="E7" i="1"/>
  <c r="J7" i="1" s="1"/>
  <c r="M7" i="1" s="1"/>
  <c r="AU24" i="3" l="1"/>
  <c r="AU25" i="3" s="1"/>
  <c r="AC18" i="3"/>
  <c r="AR31" i="3"/>
  <c r="BK31" i="3" s="1"/>
  <c r="AN31" i="3"/>
  <c r="P20" i="2"/>
  <c r="AZ16" i="3"/>
  <c r="BE16" i="3"/>
  <c r="BH16" i="3" s="1"/>
  <c r="BL17" i="3"/>
  <c r="P18" i="3"/>
  <c r="Q18" i="3" s="1"/>
  <c r="R19" i="3" s="1"/>
  <c r="S19" i="3" s="1"/>
  <c r="T18" i="3"/>
  <c r="W18" i="3"/>
  <c r="AI18" i="3"/>
  <c r="AO22" i="3"/>
  <c r="AP22" i="3"/>
  <c r="AQ22" i="3" s="1"/>
  <c r="J18" i="3"/>
  <c r="K18" i="3" s="1"/>
  <c r="L19" i="3" s="1"/>
  <c r="M19" i="3" s="1"/>
  <c r="N18" i="3"/>
  <c r="AC19" i="3"/>
  <c r="AD19" i="3"/>
  <c r="AE19" i="3" s="1"/>
  <c r="AV25" i="3"/>
  <c r="AW25" i="3" s="1"/>
  <c r="BA17" i="3"/>
  <c r="BE17" i="3"/>
  <c r="BH17" i="3" s="1"/>
  <c r="AZ17" i="3"/>
  <c r="E17" i="3"/>
  <c r="F18" i="3" s="1"/>
  <c r="G18" i="3" s="1"/>
  <c r="AY18" i="3" s="1"/>
  <c r="D18" i="3"/>
  <c r="A20" i="3"/>
  <c r="H19" i="3"/>
  <c r="P21" i="2" l="1"/>
  <c r="AN32" i="3"/>
  <c r="AR32" i="3"/>
  <c r="BK32" i="3" s="1"/>
  <c r="J19" i="3"/>
  <c r="K19" i="3" s="1"/>
  <c r="L20" i="3" s="1"/>
  <c r="M20" i="3" s="1"/>
  <c r="N19" i="3"/>
  <c r="BA18" i="3"/>
  <c r="AU26" i="3"/>
  <c r="AV26" i="3"/>
  <c r="AW26" i="3" s="1"/>
  <c r="AI19" i="3"/>
  <c r="AJ19" i="3"/>
  <c r="AK19" i="3" s="1"/>
  <c r="BK18" i="3"/>
  <c r="BL18" i="3" s="1"/>
  <c r="P19" i="3"/>
  <c r="Q19" i="3" s="1"/>
  <c r="R20" i="3" s="1"/>
  <c r="S20" i="3" s="1"/>
  <c r="T19" i="3"/>
  <c r="BK19" i="3" s="1"/>
  <c r="BF17" i="3"/>
  <c r="BI17" i="3" s="1"/>
  <c r="BB17" i="3"/>
  <c r="AD20" i="3"/>
  <c r="AE20" i="3" s="1"/>
  <c r="AC20" i="3"/>
  <c r="AP23" i="3"/>
  <c r="AQ23" i="3" s="1"/>
  <c r="AO23" i="3"/>
  <c r="W19" i="3"/>
  <c r="X19" i="3"/>
  <c r="Y19" i="3" s="1"/>
  <c r="BE18" i="3"/>
  <c r="BH18" i="3" s="1"/>
  <c r="AZ18" i="3"/>
  <c r="E18" i="3"/>
  <c r="F19" i="3" s="1"/>
  <c r="G19" i="3" s="1"/>
  <c r="D19" i="3"/>
  <c r="A21" i="3"/>
  <c r="H20" i="3"/>
  <c r="AY19" i="3" l="1"/>
  <c r="BE19" i="3" s="1"/>
  <c r="BH19" i="3" s="1"/>
  <c r="AR33" i="3"/>
  <c r="BK33" i="3" s="1"/>
  <c r="AN33" i="3"/>
  <c r="P22" i="2"/>
  <c r="E19" i="3"/>
  <c r="F20" i="3" s="1"/>
  <c r="G20" i="3" s="1"/>
  <c r="BA19" i="3"/>
  <c r="BF19" i="3" s="1"/>
  <c r="BI19" i="3" s="1"/>
  <c r="P20" i="3"/>
  <c r="Q20" i="3" s="1"/>
  <c r="R21" i="3" s="1"/>
  <c r="S21" i="3" s="1"/>
  <c r="T20" i="3"/>
  <c r="X20" i="3"/>
  <c r="Y20" i="3" s="1"/>
  <c r="W20" i="3"/>
  <c r="AC21" i="3"/>
  <c r="AD21" i="3"/>
  <c r="AE21" i="3" s="1"/>
  <c r="BL19" i="3"/>
  <c r="AJ20" i="3"/>
  <c r="AK20" i="3" s="1"/>
  <c r="AI20" i="3"/>
  <c r="AV27" i="3"/>
  <c r="AW27" i="3" s="1"/>
  <c r="AU27" i="3"/>
  <c r="J20" i="3"/>
  <c r="K20" i="3" s="1"/>
  <c r="L21" i="3" s="1"/>
  <c r="M21" i="3" s="1"/>
  <c r="N20" i="3"/>
  <c r="AO24" i="3"/>
  <c r="AP24" i="3"/>
  <c r="AQ24" i="3" s="1"/>
  <c r="BB18" i="3"/>
  <c r="BF18" i="3"/>
  <c r="BI18" i="3" s="1"/>
  <c r="AZ19" i="3"/>
  <c r="D20" i="3"/>
  <c r="A22" i="3"/>
  <c r="H21" i="3"/>
  <c r="BB19" i="3" l="1"/>
  <c r="AN34" i="3"/>
  <c r="AR34" i="3"/>
  <c r="BK34" i="3" s="1"/>
  <c r="AY20" i="3"/>
  <c r="BE20" i="3" s="1"/>
  <c r="BH20" i="3" s="1"/>
  <c r="P23" i="2"/>
  <c r="BA20" i="3"/>
  <c r="BF20" i="3" s="1"/>
  <c r="BI20" i="3" s="1"/>
  <c r="P21" i="3"/>
  <c r="Q21" i="3" s="1"/>
  <c r="R22" i="3" s="1"/>
  <c r="S22" i="3" s="1"/>
  <c r="T21" i="3"/>
  <c r="W21" i="3"/>
  <c r="X21" i="3"/>
  <c r="Y21" i="3" s="1"/>
  <c r="BK20" i="3"/>
  <c r="BL20" i="3" s="1"/>
  <c r="J21" i="3"/>
  <c r="K21" i="3" s="1"/>
  <c r="L22" i="3" s="1"/>
  <c r="M22" i="3" s="1"/>
  <c r="N21" i="3"/>
  <c r="AO25" i="3"/>
  <c r="AP25" i="3"/>
  <c r="AQ25" i="3" s="1"/>
  <c r="AU28" i="3"/>
  <c r="AU29" i="3" s="1"/>
  <c r="AV28" i="3"/>
  <c r="AW28" i="3" s="1"/>
  <c r="AI21" i="3"/>
  <c r="AJ21" i="3"/>
  <c r="AK21" i="3" s="1"/>
  <c r="AD22" i="3"/>
  <c r="AE22" i="3" s="1"/>
  <c r="AC22" i="3"/>
  <c r="D21" i="3"/>
  <c r="E20" i="3"/>
  <c r="A23" i="3"/>
  <c r="H22" i="3"/>
  <c r="AZ20" i="3" l="1"/>
  <c r="BB20" i="3"/>
  <c r="P24" i="2"/>
  <c r="AV30" i="3"/>
  <c r="AW30" i="3" s="1"/>
  <c r="AU30" i="3"/>
  <c r="AR35" i="3"/>
  <c r="BK35" i="3" s="1"/>
  <c r="AN35" i="3"/>
  <c r="P22" i="3"/>
  <c r="Q22" i="3" s="1"/>
  <c r="R23" i="3" s="1"/>
  <c r="S23" i="3" s="1"/>
  <c r="T22" i="3"/>
  <c r="AO26" i="3"/>
  <c r="AP26" i="3"/>
  <c r="AQ26" i="3" s="1"/>
  <c r="BK21" i="3"/>
  <c r="BL21" i="3" s="1"/>
  <c r="J22" i="3"/>
  <c r="K22" i="3" s="1"/>
  <c r="L23" i="3" s="1"/>
  <c r="M23" i="3" s="1"/>
  <c r="N22" i="3"/>
  <c r="AD23" i="3"/>
  <c r="AE23" i="3" s="1"/>
  <c r="AC23" i="3"/>
  <c r="AJ22" i="3"/>
  <c r="AK22" i="3" s="1"/>
  <c r="AI22" i="3"/>
  <c r="AV29" i="3"/>
  <c r="AW29" i="3" s="1"/>
  <c r="X22" i="3"/>
  <c r="Y22" i="3" s="1"/>
  <c r="W22" i="3"/>
  <c r="E21" i="3"/>
  <c r="F22" i="3" s="1"/>
  <c r="G22" i="3" s="1"/>
  <c r="F21" i="3"/>
  <c r="G21" i="3" s="1"/>
  <c r="AY21" i="3" s="1"/>
  <c r="D22" i="3"/>
  <c r="A24" i="3"/>
  <c r="H23" i="3"/>
  <c r="AY22" i="3" l="1"/>
  <c r="AV31" i="3"/>
  <c r="AW31" i="3" s="1"/>
  <c r="AU31" i="3"/>
  <c r="AN36" i="3"/>
  <c r="AR36" i="3"/>
  <c r="BK36" i="3" s="1"/>
  <c r="P25" i="2"/>
  <c r="BA22" i="3"/>
  <c r="BB22" i="3" s="1"/>
  <c r="J23" i="3"/>
  <c r="K23" i="3" s="1"/>
  <c r="L24" i="3" s="1"/>
  <c r="M24" i="3" s="1"/>
  <c r="N23" i="3"/>
  <c r="X23" i="3"/>
  <c r="Y23" i="3" s="1"/>
  <c r="W23" i="3"/>
  <c r="AJ23" i="3"/>
  <c r="AK23" i="3" s="1"/>
  <c r="AI23" i="3"/>
  <c r="AP27" i="3"/>
  <c r="AQ27" i="3" s="1"/>
  <c r="AO27" i="3"/>
  <c r="P23" i="3"/>
  <c r="Q23" i="3" s="1"/>
  <c r="R24" i="3" s="1"/>
  <c r="S24" i="3" s="1"/>
  <c r="T23" i="3"/>
  <c r="BK23" i="3" s="1"/>
  <c r="AD24" i="3"/>
  <c r="AE24" i="3" s="1"/>
  <c r="AC24" i="3"/>
  <c r="BK22" i="3"/>
  <c r="BL22" i="3" s="1"/>
  <c r="BA21" i="3"/>
  <c r="BE21" i="3"/>
  <c r="BH21" i="3" s="1"/>
  <c r="AZ21" i="3"/>
  <c r="BE22" i="3"/>
  <c r="BH22" i="3" s="1"/>
  <c r="AZ22" i="3"/>
  <c r="E22" i="3"/>
  <c r="F23" i="3" s="1"/>
  <c r="G23" i="3" s="1"/>
  <c r="AY23" i="3" s="1"/>
  <c r="D23" i="3"/>
  <c r="A25" i="3"/>
  <c r="H24" i="3"/>
  <c r="P26" i="2" l="1"/>
  <c r="AU32" i="3"/>
  <c r="AV32" i="3"/>
  <c r="AW32" i="3" s="1"/>
  <c r="AR37" i="3"/>
  <c r="BK37" i="3" s="1"/>
  <c r="AN37" i="3"/>
  <c r="BL23" i="3"/>
  <c r="BF22" i="3"/>
  <c r="BI22" i="3" s="1"/>
  <c r="BA23" i="3"/>
  <c r="BF23" i="3" s="1"/>
  <c r="BI23" i="3" s="1"/>
  <c r="J24" i="3"/>
  <c r="K24" i="3" s="1"/>
  <c r="L25" i="3" s="1"/>
  <c r="M25" i="3" s="1"/>
  <c r="N24" i="3"/>
  <c r="BB21" i="3"/>
  <c r="BF21" i="3"/>
  <c r="BI21" i="3" s="1"/>
  <c r="AC25" i="3"/>
  <c r="AD25" i="3"/>
  <c r="AE25" i="3" s="1"/>
  <c r="AO28" i="3"/>
  <c r="AP28" i="3"/>
  <c r="AQ28" i="3" s="1"/>
  <c r="AJ24" i="3"/>
  <c r="AK24" i="3" s="1"/>
  <c r="AI24" i="3"/>
  <c r="X24" i="3"/>
  <c r="Y24" i="3" s="1"/>
  <c r="W24" i="3"/>
  <c r="P24" i="3"/>
  <c r="Q24" i="3" s="1"/>
  <c r="R25" i="3" s="1"/>
  <c r="S25" i="3" s="1"/>
  <c r="T24" i="3"/>
  <c r="BK24" i="3" s="1"/>
  <c r="BE23" i="3"/>
  <c r="BH23" i="3" s="1"/>
  <c r="AZ23" i="3"/>
  <c r="D24" i="3"/>
  <c r="E23" i="3"/>
  <c r="F24" i="3" s="1"/>
  <c r="G24" i="3" s="1"/>
  <c r="A26" i="3"/>
  <c r="H25" i="3"/>
  <c r="AN38" i="3" l="1"/>
  <c r="AR38" i="3"/>
  <c r="BK38" i="3" s="1"/>
  <c r="AU33" i="3"/>
  <c r="AV33" i="3"/>
  <c r="AW33" i="3" s="1"/>
  <c r="P27" i="2"/>
  <c r="AY24" i="3"/>
  <c r="AZ24" i="3" s="1"/>
  <c r="BL24" i="3"/>
  <c r="BB23" i="3"/>
  <c r="J25" i="3"/>
  <c r="K25" i="3" s="1"/>
  <c r="L26" i="3" s="1"/>
  <c r="M26" i="3" s="1"/>
  <c r="N25" i="3"/>
  <c r="BA24" i="3"/>
  <c r="AP29" i="3"/>
  <c r="AQ29" i="3" s="1"/>
  <c r="AO29" i="3"/>
  <c r="AC26" i="3"/>
  <c r="AD26" i="3"/>
  <c r="AE26" i="3" s="1"/>
  <c r="P25" i="3"/>
  <c r="Q25" i="3" s="1"/>
  <c r="R26" i="3" s="1"/>
  <c r="S26" i="3" s="1"/>
  <c r="T25" i="3"/>
  <c r="W25" i="3"/>
  <c r="X25" i="3"/>
  <c r="Y25" i="3" s="1"/>
  <c r="AI25" i="3"/>
  <c r="AJ25" i="3"/>
  <c r="AK25" i="3" s="1"/>
  <c r="BE24" i="3"/>
  <c r="BH24" i="3" s="1"/>
  <c r="D25" i="3"/>
  <c r="E24" i="3"/>
  <c r="F25" i="3" s="1"/>
  <c r="G25" i="3" s="1"/>
  <c r="A27" i="3"/>
  <c r="H26" i="3"/>
  <c r="AY25" i="3" l="1"/>
  <c r="P28" i="2"/>
  <c r="AU34" i="3"/>
  <c r="AV34" i="3"/>
  <c r="AW34" i="3" s="1"/>
  <c r="AP30" i="3"/>
  <c r="AQ30" i="3" s="1"/>
  <c r="AO30" i="3"/>
  <c r="AR39" i="3"/>
  <c r="BK39" i="3" s="1"/>
  <c r="AN39" i="3"/>
  <c r="BK25" i="3"/>
  <c r="BL25" i="3" s="1"/>
  <c r="BA25" i="3"/>
  <c r="BF25" i="3" s="1"/>
  <c r="BI25" i="3" s="1"/>
  <c r="J26" i="3"/>
  <c r="K26" i="3" s="1"/>
  <c r="L27" i="3" s="1"/>
  <c r="M27" i="3" s="1"/>
  <c r="N26" i="3"/>
  <c r="AI26" i="3"/>
  <c r="AJ26" i="3"/>
  <c r="AK26" i="3" s="1"/>
  <c r="W26" i="3"/>
  <c r="X26" i="3"/>
  <c r="Y26" i="3" s="1"/>
  <c r="BF24" i="3"/>
  <c r="BI24" i="3" s="1"/>
  <c r="BB24" i="3"/>
  <c r="P26" i="3"/>
  <c r="Q26" i="3" s="1"/>
  <c r="R27" i="3" s="1"/>
  <c r="S27" i="3" s="1"/>
  <c r="T26" i="3"/>
  <c r="BK26" i="3" s="1"/>
  <c r="AC27" i="3"/>
  <c r="AD27" i="3"/>
  <c r="AE27" i="3" s="1"/>
  <c r="BE25" i="3"/>
  <c r="BH25" i="3" s="1"/>
  <c r="AZ25" i="3"/>
  <c r="D26" i="3"/>
  <c r="E25" i="3"/>
  <c r="F26" i="3" s="1"/>
  <c r="G26" i="3" s="1"/>
  <c r="AY26" i="3" s="1"/>
  <c r="A28" i="3"/>
  <c r="H27" i="3"/>
  <c r="AO31" i="3" l="1"/>
  <c r="AP31" i="3"/>
  <c r="AQ31" i="3" s="1"/>
  <c r="AN40" i="3"/>
  <c r="AR40" i="3"/>
  <c r="BK40" i="3" s="1"/>
  <c r="AU35" i="3"/>
  <c r="AV35" i="3"/>
  <c r="AW35" i="3" s="1"/>
  <c r="P29" i="2"/>
  <c r="BL26" i="3"/>
  <c r="BB25" i="3"/>
  <c r="J27" i="3"/>
  <c r="K27" i="3" s="1"/>
  <c r="L28" i="3" s="1"/>
  <c r="M28" i="3" s="1"/>
  <c r="N27" i="3"/>
  <c r="BA26" i="3"/>
  <c r="W27" i="3"/>
  <c r="X27" i="3"/>
  <c r="Y27" i="3" s="1"/>
  <c r="AI27" i="3"/>
  <c r="AJ27" i="3"/>
  <c r="AK27" i="3" s="1"/>
  <c r="P27" i="3"/>
  <c r="Q27" i="3" s="1"/>
  <c r="R28" i="3" s="1"/>
  <c r="S28" i="3" s="1"/>
  <c r="T27" i="3"/>
  <c r="AD28" i="3"/>
  <c r="AE28" i="3" s="1"/>
  <c r="AC28" i="3"/>
  <c r="BE26" i="3"/>
  <c r="BH26" i="3" s="1"/>
  <c r="AZ26" i="3"/>
  <c r="D27" i="3"/>
  <c r="E26" i="3"/>
  <c r="F27" i="3" s="1"/>
  <c r="G27" i="3" s="1"/>
  <c r="AY27" i="3" s="1"/>
  <c r="A29" i="3"/>
  <c r="H28" i="3"/>
  <c r="P30" i="2" l="1"/>
  <c r="AU36" i="3"/>
  <c r="AV36" i="3"/>
  <c r="AW36" i="3" s="1"/>
  <c r="AR41" i="3"/>
  <c r="BK41" i="3" s="1"/>
  <c r="AN41" i="3"/>
  <c r="AO32" i="3"/>
  <c r="AP32" i="3"/>
  <c r="AQ32" i="3" s="1"/>
  <c r="BK27" i="3"/>
  <c r="BL27" i="3" s="1"/>
  <c r="BA27" i="3"/>
  <c r="BF27" i="3" s="1"/>
  <c r="BI27" i="3" s="1"/>
  <c r="P28" i="3"/>
  <c r="Q28" i="3" s="1"/>
  <c r="R29" i="3" s="1"/>
  <c r="S29" i="3" s="1"/>
  <c r="T28" i="3"/>
  <c r="BB26" i="3"/>
  <c r="BF26" i="3"/>
  <c r="BI26" i="3" s="1"/>
  <c r="J28" i="3"/>
  <c r="K28" i="3" s="1"/>
  <c r="L29" i="3" s="1"/>
  <c r="M29" i="3" s="1"/>
  <c r="N28" i="3"/>
  <c r="AC29" i="3"/>
  <c r="AD29" i="3"/>
  <c r="AE29" i="3" s="1"/>
  <c r="AJ28" i="3"/>
  <c r="AK28" i="3" s="1"/>
  <c r="AI28" i="3"/>
  <c r="X28" i="3"/>
  <c r="Y28" i="3" s="1"/>
  <c r="W28" i="3"/>
  <c r="BE27" i="3"/>
  <c r="BH27" i="3" s="1"/>
  <c r="AZ27" i="3"/>
  <c r="H29" i="3"/>
  <c r="D28" i="3"/>
  <c r="E27" i="3"/>
  <c r="F28" i="3" s="1"/>
  <c r="G28" i="3" s="1"/>
  <c r="AY28" i="3" s="1"/>
  <c r="AD30" i="3" l="1"/>
  <c r="AE30" i="3" s="1"/>
  <c r="AC30" i="3"/>
  <c r="AO33" i="3"/>
  <c r="AP33" i="3"/>
  <c r="AQ33" i="3" s="1"/>
  <c r="AN42" i="3"/>
  <c r="AR42" i="3"/>
  <c r="BK42" i="3" s="1"/>
  <c r="AU37" i="3"/>
  <c r="AV37" i="3"/>
  <c r="AW37" i="3" s="1"/>
  <c r="P31" i="2"/>
  <c r="BB27" i="3"/>
  <c r="BA28" i="3"/>
  <c r="BF28" i="3" s="1"/>
  <c r="BI28" i="3" s="1"/>
  <c r="D29" i="3"/>
  <c r="P29" i="3"/>
  <c r="Q29" i="3" s="1"/>
  <c r="T29" i="3"/>
  <c r="W29" i="3"/>
  <c r="X29" i="3"/>
  <c r="Y29" i="3" s="1"/>
  <c r="AI29" i="3"/>
  <c r="AJ29" i="3"/>
  <c r="AK29" i="3" s="1"/>
  <c r="J29" i="3"/>
  <c r="K29" i="3" s="1"/>
  <c r="N29" i="3"/>
  <c r="BK28" i="3"/>
  <c r="BL28" i="3" s="1"/>
  <c r="BE28" i="3"/>
  <c r="BH28" i="3" s="1"/>
  <c r="AZ28" i="3"/>
  <c r="E28" i="3"/>
  <c r="BB28" i="3" l="1"/>
  <c r="L30" i="3"/>
  <c r="M30" i="3" s="1"/>
  <c r="K30" i="3"/>
  <c r="AJ30" i="3"/>
  <c r="AK30" i="3" s="1"/>
  <c r="AI30" i="3"/>
  <c r="X30" i="3"/>
  <c r="Y30" i="3" s="1"/>
  <c r="W30" i="3"/>
  <c r="R30" i="3"/>
  <c r="S30" i="3" s="1"/>
  <c r="Q30" i="3"/>
  <c r="AN44" i="3"/>
  <c r="AR44" i="3"/>
  <c r="BK44" i="3" s="1"/>
  <c r="AU38" i="3"/>
  <c r="AV38" i="3"/>
  <c r="AW38" i="3" s="1"/>
  <c r="AC31" i="3"/>
  <c r="AD31" i="3"/>
  <c r="AE31" i="3" s="1"/>
  <c r="BK29" i="3"/>
  <c r="BL29" i="3" s="1"/>
  <c r="BL30" i="3" s="1"/>
  <c r="BL31" i="3" s="1"/>
  <c r="BL32" i="3" s="1"/>
  <c r="BL33" i="3" s="1"/>
  <c r="BL34" i="3" s="1"/>
  <c r="BL35" i="3" s="1"/>
  <c r="BL36" i="3" s="1"/>
  <c r="BL37" i="3" s="1"/>
  <c r="BL38" i="3" s="1"/>
  <c r="BL39" i="3" s="1"/>
  <c r="BL40" i="3" s="1"/>
  <c r="BL41" i="3" s="1"/>
  <c r="BL42" i="3" s="1"/>
  <c r="BL43" i="3" s="1"/>
  <c r="BL44" i="3" s="1"/>
  <c r="BL45" i="3" s="1"/>
  <c r="AR43" i="3"/>
  <c r="BK43" i="3" s="1"/>
  <c r="AN43" i="3"/>
  <c r="AO34" i="3"/>
  <c r="AP34" i="3"/>
  <c r="AQ34" i="3" s="1"/>
  <c r="E29" i="3"/>
  <c r="F29" i="3"/>
  <c r="G29" i="3" s="1"/>
  <c r="AY29" i="3" s="1"/>
  <c r="F30" i="3" l="1"/>
  <c r="G30" i="3" s="1"/>
  <c r="BA30" i="3" s="1"/>
  <c r="E30" i="3"/>
  <c r="Q31" i="3"/>
  <c r="R31" i="3"/>
  <c r="S31" i="3" s="1"/>
  <c r="W31" i="3"/>
  <c r="X31" i="3"/>
  <c r="Y31" i="3" s="1"/>
  <c r="AI31" i="3"/>
  <c r="AJ31" i="3"/>
  <c r="AK31" i="3" s="1"/>
  <c r="K31" i="3"/>
  <c r="L31" i="3"/>
  <c r="M31" i="3" s="1"/>
  <c r="AO35" i="3"/>
  <c r="AP35" i="3"/>
  <c r="AQ35" i="3" s="1"/>
  <c r="AC32" i="3"/>
  <c r="AD32" i="3"/>
  <c r="AE32" i="3" s="1"/>
  <c r="AU39" i="3"/>
  <c r="AV39" i="3"/>
  <c r="AW39" i="3" s="1"/>
  <c r="AY30" i="3"/>
  <c r="BA29" i="3"/>
  <c r="BD29" i="3" s="1"/>
  <c r="BE29" i="3"/>
  <c r="BH29" i="3" s="1"/>
  <c r="AZ29" i="3"/>
  <c r="K32" i="3" l="1"/>
  <c r="L32" i="3"/>
  <c r="M32" i="3" s="1"/>
  <c r="AI32" i="3"/>
  <c r="AJ32" i="3"/>
  <c r="AK32" i="3" s="1"/>
  <c r="W32" i="3"/>
  <c r="X32" i="3"/>
  <c r="Y32" i="3" s="1"/>
  <c r="Q32" i="3"/>
  <c r="R32" i="3"/>
  <c r="S32" i="3" s="1"/>
  <c r="E31" i="3"/>
  <c r="F31" i="3"/>
  <c r="G31" i="3" s="1"/>
  <c r="BA31" i="3" s="1"/>
  <c r="BE30" i="3"/>
  <c r="BH30" i="3" s="1"/>
  <c r="AZ30" i="3"/>
  <c r="AU40" i="3"/>
  <c r="AV40" i="3"/>
  <c r="AW40" i="3" s="1"/>
  <c r="AC33" i="3"/>
  <c r="AD33" i="3"/>
  <c r="AE33" i="3" s="1"/>
  <c r="AO36" i="3"/>
  <c r="AP36" i="3"/>
  <c r="AQ36" i="3" s="1"/>
  <c r="BF30" i="3"/>
  <c r="BI30" i="3" s="1"/>
  <c r="BB30" i="3"/>
  <c r="AY31" i="3"/>
  <c r="BF29" i="3"/>
  <c r="BI29" i="3" s="1"/>
  <c r="BB29" i="3"/>
  <c r="BD31" i="3" l="1"/>
  <c r="BF31" i="3"/>
  <c r="BI31" i="3" s="1"/>
  <c r="BB31" i="3"/>
  <c r="AZ31" i="3"/>
  <c r="BE31" i="3"/>
  <c r="BH31" i="3" s="1"/>
  <c r="AO37" i="3"/>
  <c r="AP37" i="3"/>
  <c r="AQ37" i="3" s="1"/>
  <c r="AC34" i="3"/>
  <c r="AD34" i="3"/>
  <c r="AE34" i="3" s="1"/>
  <c r="AU41" i="3"/>
  <c r="AV41" i="3"/>
  <c r="AW41" i="3" s="1"/>
  <c r="E32" i="3"/>
  <c r="F32" i="3"/>
  <c r="G32" i="3" s="1"/>
  <c r="AY32" i="3" s="1"/>
  <c r="Q33" i="3"/>
  <c r="R33" i="3"/>
  <c r="S33" i="3" s="1"/>
  <c r="W33" i="3"/>
  <c r="X33" i="3"/>
  <c r="Y33" i="3" s="1"/>
  <c r="AI33" i="3"/>
  <c r="AJ33" i="3"/>
  <c r="AK33" i="3" s="1"/>
  <c r="K33" i="3"/>
  <c r="L33" i="3"/>
  <c r="M33" i="3" s="1"/>
  <c r="AZ32" i="3" l="1"/>
  <c r="BA32" i="3"/>
  <c r="K34" i="3"/>
  <c r="L34" i="3"/>
  <c r="M34" i="3" s="1"/>
  <c r="AI34" i="3"/>
  <c r="AJ34" i="3"/>
  <c r="AK34" i="3" s="1"/>
  <c r="W34" i="3"/>
  <c r="X34" i="3"/>
  <c r="Y34" i="3" s="1"/>
  <c r="Q34" i="3"/>
  <c r="R34" i="3"/>
  <c r="S34" i="3" s="1"/>
  <c r="E33" i="3"/>
  <c r="F33" i="3"/>
  <c r="G33" i="3" s="1"/>
  <c r="BA33" i="3" s="1"/>
  <c r="AU42" i="3"/>
  <c r="AV42" i="3"/>
  <c r="AW42" i="3" s="1"/>
  <c r="AC35" i="3"/>
  <c r="AD35" i="3"/>
  <c r="AE35" i="3" s="1"/>
  <c r="AO38" i="3"/>
  <c r="AP38" i="3"/>
  <c r="AQ38" i="3" s="1"/>
  <c r="BB33" i="3" l="1"/>
  <c r="BB32" i="3"/>
  <c r="AY33" i="3"/>
  <c r="AO39" i="3"/>
  <c r="AP39" i="3"/>
  <c r="AQ39" i="3" s="1"/>
  <c r="AC36" i="3"/>
  <c r="AD36" i="3"/>
  <c r="AE36" i="3" s="1"/>
  <c r="AU43" i="3"/>
  <c r="AV43" i="3"/>
  <c r="AW43" i="3" s="1"/>
  <c r="E34" i="3"/>
  <c r="F34" i="3"/>
  <c r="G34" i="3" s="1"/>
  <c r="AY34" i="3" s="1"/>
  <c r="Q35" i="3"/>
  <c r="R35" i="3"/>
  <c r="S35" i="3" s="1"/>
  <c r="W35" i="3"/>
  <c r="X35" i="3"/>
  <c r="Y35" i="3" s="1"/>
  <c r="AI35" i="3"/>
  <c r="AJ35" i="3"/>
  <c r="AK35" i="3" s="1"/>
  <c r="K35" i="3"/>
  <c r="L35" i="3"/>
  <c r="M35" i="3" s="1"/>
  <c r="AZ34" i="3" l="1"/>
  <c r="AZ33" i="3"/>
  <c r="BA34" i="3"/>
  <c r="K36" i="3"/>
  <c r="L36" i="3"/>
  <c r="M36" i="3" s="1"/>
  <c r="AI36" i="3"/>
  <c r="AJ36" i="3"/>
  <c r="AK36" i="3" s="1"/>
  <c r="W36" i="3"/>
  <c r="X36" i="3"/>
  <c r="Y36" i="3" s="1"/>
  <c r="Q36" i="3"/>
  <c r="R36" i="3"/>
  <c r="S36" i="3" s="1"/>
  <c r="E35" i="3"/>
  <c r="F35" i="3"/>
  <c r="G35" i="3" s="1"/>
  <c r="AY35" i="3" s="1"/>
  <c r="AU44" i="3"/>
  <c r="AV44" i="3"/>
  <c r="AW44" i="3" s="1"/>
  <c r="AC37" i="3"/>
  <c r="AD37" i="3"/>
  <c r="AE37" i="3" s="1"/>
  <c r="AO40" i="3"/>
  <c r="AP40" i="3"/>
  <c r="AQ40" i="3" s="1"/>
  <c r="AZ35" i="3" l="1"/>
  <c r="BB34" i="3"/>
  <c r="BA35" i="3"/>
  <c r="AO41" i="3"/>
  <c r="AP41" i="3"/>
  <c r="AQ41" i="3" s="1"/>
  <c r="AC38" i="3"/>
  <c r="AD38" i="3"/>
  <c r="AE38" i="3" s="1"/>
  <c r="AU45" i="3"/>
  <c r="AV45" i="3"/>
  <c r="AW45" i="3" s="1"/>
  <c r="E36" i="3"/>
  <c r="F36" i="3"/>
  <c r="G36" i="3" s="1"/>
  <c r="BA36" i="3" s="1"/>
  <c r="Q37" i="3"/>
  <c r="R37" i="3"/>
  <c r="S37" i="3" s="1"/>
  <c r="W37" i="3"/>
  <c r="X37" i="3"/>
  <c r="Y37" i="3" s="1"/>
  <c r="AI37" i="3"/>
  <c r="AJ37" i="3"/>
  <c r="AK37" i="3" s="1"/>
  <c r="K37" i="3"/>
  <c r="L37" i="3"/>
  <c r="M37" i="3" s="1"/>
  <c r="BB36" i="3" l="1"/>
  <c r="BB35" i="3"/>
  <c r="AY36" i="3"/>
  <c r="K38" i="3"/>
  <c r="L38" i="3"/>
  <c r="M38" i="3" s="1"/>
  <c r="AI38" i="3"/>
  <c r="AJ38" i="3"/>
  <c r="AK38" i="3" s="1"/>
  <c r="W38" i="3"/>
  <c r="X38" i="3"/>
  <c r="Y38" i="3" s="1"/>
  <c r="Q38" i="3"/>
  <c r="R38" i="3"/>
  <c r="S38" i="3" s="1"/>
  <c r="E37" i="3"/>
  <c r="F37" i="3"/>
  <c r="G37" i="3" s="1"/>
  <c r="AY37" i="3" s="1"/>
  <c r="AC39" i="3"/>
  <c r="AD39" i="3"/>
  <c r="AE39" i="3" s="1"/>
  <c r="AO42" i="3"/>
  <c r="AP42" i="3"/>
  <c r="AQ42" i="3" s="1"/>
  <c r="AZ37" i="3" l="1"/>
  <c r="BA37" i="3"/>
  <c r="AZ36" i="3"/>
  <c r="AO43" i="3"/>
  <c r="AP43" i="3"/>
  <c r="AQ43" i="3" s="1"/>
  <c r="AC40" i="3"/>
  <c r="AD40" i="3"/>
  <c r="AE40" i="3" s="1"/>
  <c r="E38" i="3"/>
  <c r="F38" i="3"/>
  <c r="G38" i="3" s="1"/>
  <c r="AY38" i="3" s="1"/>
  <c r="Q39" i="3"/>
  <c r="R39" i="3"/>
  <c r="S39" i="3" s="1"/>
  <c r="W39" i="3"/>
  <c r="X39" i="3"/>
  <c r="Y39" i="3" s="1"/>
  <c r="AI39" i="3"/>
  <c r="AJ39" i="3"/>
  <c r="AK39" i="3" s="1"/>
  <c r="K39" i="3"/>
  <c r="L39" i="3"/>
  <c r="M39" i="3" s="1"/>
  <c r="AZ38" i="3" l="1"/>
  <c r="BB37" i="3"/>
  <c r="BA38" i="3"/>
  <c r="K40" i="3"/>
  <c r="L40" i="3"/>
  <c r="M40" i="3" s="1"/>
  <c r="AI40" i="3"/>
  <c r="AJ40" i="3"/>
  <c r="AK40" i="3" s="1"/>
  <c r="W40" i="3"/>
  <c r="X40" i="3"/>
  <c r="Y40" i="3" s="1"/>
  <c r="Q40" i="3"/>
  <c r="R40" i="3"/>
  <c r="S40" i="3" s="1"/>
  <c r="E39" i="3"/>
  <c r="F39" i="3"/>
  <c r="G39" i="3" s="1"/>
  <c r="BA39" i="3" s="1"/>
  <c r="AC41" i="3"/>
  <c r="AD41" i="3"/>
  <c r="AE41" i="3" s="1"/>
  <c r="AO44" i="3"/>
  <c r="AP44" i="3"/>
  <c r="AQ44" i="3" s="1"/>
  <c r="BB39" i="3" l="1"/>
  <c r="BB38" i="3"/>
  <c r="AY39" i="3"/>
  <c r="AO45" i="3"/>
  <c r="AP45" i="3"/>
  <c r="AQ45" i="3" s="1"/>
  <c r="AC42" i="3"/>
  <c r="AD42" i="3"/>
  <c r="AE42" i="3" s="1"/>
  <c r="E40" i="3"/>
  <c r="F40" i="3"/>
  <c r="G40" i="3" s="1"/>
  <c r="BA40" i="3" s="1"/>
  <c r="Q41" i="3"/>
  <c r="R41" i="3"/>
  <c r="S41" i="3" s="1"/>
  <c r="W41" i="3"/>
  <c r="X41" i="3"/>
  <c r="Y41" i="3" s="1"/>
  <c r="AI41" i="3"/>
  <c r="AJ41" i="3"/>
  <c r="AK41" i="3" s="1"/>
  <c r="K41" i="3"/>
  <c r="L41" i="3"/>
  <c r="M41" i="3" s="1"/>
  <c r="BB40" i="3" l="1"/>
  <c r="AZ39" i="3"/>
  <c r="AY40" i="3"/>
  <c r="K42" i="3"/>
  <c r="L42" i="3"/>
  <c r="M42" i="3" s="1"/>
  <c r="AI42" i="3"/>
  <c r="AJ42" i="3"/>
  <c r="AK42" i="3" s="1"/>
  <c r="W42" i="3"/>
  <c r="X42" i="3"/>
  <c r="Y42" i="3" s="1"/>
  <c r="Q42" i="3"/>
  <c r="R42" i="3"/>
  <c r="S42" i="3" s="1"/>
  <c r="E41" i="3"/>
  <c r="F41" i="3"/>
  <c r="G41" i="3" s="1"/>
  <c r="BA41" i="3" s="1"/>
  <c r="AC43" i="3"/>
  <c r="AD43" i="3"/>
  <c r="AE43" i="3" s="1"/>
  <c r="BB41" i="3" l="1"/>
  <c r="AZ40" i="3"/>
  <c r="AY41" i="3"/>
  <c r="AC44" i="3"/>
  <c r="AD44" i="3"/>
  <c r="AE44" i="3" s="1"/>
  <c r="E42" i="3"/>
  <c r="F42" i="3"/>
  <c r="G42" i="3" s="1"/>
  <c r="AY42" i="3" s="1"/>
  <c r="Q43" i="3"/>
  <c r="R43" i="3"/>
  <c r="S43" i="3" s="1"/>
  <c r="W43" i="3"/>
  <c r="X43" i="3"/>
  <c r="Y43" i="3" s="1"/>
  <c r="AI43" i="3"/>
  <c r="AJ43" i="3"/>
  <c r="AK43" i="3" s="1"/>
  <c r="K43" i="3"/>
  <c r="L43" i="3"/>
  <c r="M43" i="3" s="1"/>
  <c r="AZ42" i="3" l="1"/>
  <c r="AZ41" i="3"/>
  <c r="BA42" i="3"/>
  <c r="K44" i="3"/>
  <c r="L44" i="3"/>
  <c r="M44" i="3" s="1"/>
  <c r="AI44" i="3"/>
  <c r="AJ44" i="3"/>
  <c r="AK44" i="3" s="1"/>
  <c r="W44" i="3"/>
  <c r="X44" i="3"/>
  <c r="Y44" i="3" s="1"/>
  <c r="Q44" i="3"/>
  <c r="R44" i="3"/>
  <c r="S44" i="3" s="1"/>
  <c r="E43" i="3"/>
  <c r="F43" i="3"/>
  <c r="G43" i="3" s="1"/>
  <c r="BA43" i="3" s="1"/>
  <c r="AC45" i="3"/>
  <c r="AD45" i="3"/>
  <c r="AE45" i="3" s="1"/>
  <c r="BB43" i="3" l="1"/>
  <c r="BB42" i="3"/>
  <c r="AY43" i="3"/>
  <c r="E44" i="3"/>
  <c r="F44" i="3"/>
  <c r="G44" i="3" s="1"/>
  <c r="BA44" i="3" s="1"/>
  <c r="Q45" i="3"/>
  <c r="R45" i="3"/>
  <c r="S45" i="3" s="1"/>
  <c r="W45" i="3"/>
  <c r="X45" i="3"/>
  <c r="Y45" i="3" s="1"/>
  <c r="AI45" i="3"/>
  <c r="AJ45" i="3"/>
  <c r="AK45" i="3" s="1"/>
  <c r="K45" i="3"/>
  <c r="L45" i="3"/>
  <c r="M45" i="3" s="1"/>
  <c r="BB44" i="3" l="1"/>
  <c r="AZ43" i="3"/>
  <c r="AY44" i="3"/>
  <c r="E45" i="3"/>
  <c r="F45" i="3"/>
  <c r="G45" i="3" s="1"/>
  <c r="BA45" i="3" s="1"/>
  <c r="BC32" i="3" l="1"/>
  <c r="BB45" i="3"/>
  <c r="AZ44" i="3"/>
  <c r="AY45" i="3"/>
  <c r="BF45" i="3" l="1"/>
  <c r="BI45" i="3" s="1"/>
  <c r="BC33" i="3"/>
  <c r="BE32" i="3"/>
  <c r="BH32" i="3" s="1"/>
  <c r="BF32" i="3"/>
  <c r="BI32" i="3" s="1"/>
  <c r="BE45" i="3"/>
  <c r="BH45" i="3" s="1"/>
  <c r="AZ45" i="3"/>
  <c r="BC34" i="3" l="1"/>
  <c r="BF33" i="3"/>
  <c r="BI33" i="3" s="1"/>
  <c r="BE33" i="3"/>
  <c r="BH33" i="3" s="1"/>
  <c r="BC35" i="3" l="1"/>
  <c r="BE34" i="3"/>
  <c r="BH34" i="3" s="1"/>
  <c r="BF34" i="3"/>
  <c r="BI34" i="3" s="1"/>
  <c r="BC36" i="3" l="1"/>
  <c r="BE35" i="3"/>
  <c r="BH35" i="3" s="1"/>
  <c r="BF35" i="3"/>
  <c r="BI35" i="3" s="1"/>
  <c r="BC37" i="3" l="1"/>
  <c r="BF36" i="3"/>
  <c r="BI36" i="3" s="1"/>
  <c r="BE36" i="3"/>
  <c r="BH36" i="3" s="1"/>
  <c r="BC38" i="3" l="1"/>
  <c r="BE37" i="3"/>
  <c r="BH37" i="3" s="1"/>
  <c r="BF37" i="3"/>
  <c r="BI37" i="3" s="1"/>
  <c r="BC39" i="3" l="1"/>
  <c r="BE38" i="3"/>
  <c r="BH38" i="3" s="1"/>
  <c r="BI38" i="3"/>
  <c r="BC40" i="3" l="1"/>
  <c r="BF39" i="3"/>
  <c r="BI39" i="3" s="1"/>
  <c r="BE39" i="3"/>
  <c r="BH39" i="3" s="1"/>
  <c r="BC41" i="3" l="1"/>
  <c r="BF40" i="3"/>
  <c r="BI40" i="3" s="1"/>
  <c r="BE40" i="3"/>
  <c r="BH40" i="3" s="1"/>
  <c r="BC42" i="3" l="1"/>
  <c r="BF41" i="3"/>
  <c r="BI41" i="3" s="1"/>
  <c r="BE41" i="3"/>
  <c r="BH41" i="3" s="1"/>
  <c r="BC43" i="3" l="1"/>
  <c r="BE42" i="3"/>
  <c r="BH42" i="3" s="1"/>
  <c r="BF42" i="3"/>
  <c r="BI42" i="3" s="1"/>
  <c r="BC44" i="3" l="1"/>
  <c r="BF43" i="3"/>
  <c r="BI43" i="3" s="1"/>
  <c r="BE43" i="3"/>
  <c r="BH43" i="3" s="1"/>
  <c r="BF44" i="3" l="1"/>
  <c r="BI44" i="3" s="1"/>
  <c r="BE44" i="3"/>
  <c r="BH44" i="3" s="1"/>
</calcChain>
</file>

<file path=xl/comments1.xml><?xml version="1.0" encoding="utf-8"?>
<comments xmlns="http://schemas.openxmlformats.org/spreadsheetml/2006/main">
  <authors>
    <author>Elia</author>
  </authors>
  <commentList>
    <comment ref="R24" authorId="0">
      <text>
        <r>
          <rPr>
            <b/>
            <sz val="9"/>
            <color indexed="81"/>
            <rFont val="Tahoma"/>
            <family val="2"/>
          </rPr>
          <t>Elia:</t>
        </r>
        <r>
          <rPr>
            <sz val="9"/>
            <color indexed="81"/>
            <rFont val="Tahoma"/>
            <family val="2"/>
          </rPr>
          <t xml:space="preserve">
Linear incresae in hhld connection leads to a linear incresae in quantity of sludge produced (0.648875 Gg annual increase).</t>
        </r>
      </text>
    </comment>
  </commentList>
</comments>
</file>

<file path=xl/comments2.xml><?xml version="1.0" encoding="utf-8"?>
<comments xmlns="http://schemas.openxmlformats.org/spreadsheetml/2006/main">
  <authors>
    <author>Elia</author>
  </authors>
  <commentList>
    <comment ref="R24" authorId="0">
      <text>
        <r>
          <rPr>
            <b/>
            <sz val="9"/>
            <color indexed="81"/>
            <rFont val="Tahoma"/>
            <family val="2"/>
          </rPr>
          <t>Elia:</t>
        </r>
        <r>
          <rPr>
            <sz val="9"/>
            <color indexed="81"/>
            <rFont val="Tahoma"/>
            <family val="2"/>
          </rPr>
          <t xml:space="preserve">
Linear incresae in hhld connection leads to a linear incresae in quantity of sludge produced (0.648875 Gg annual increase).</t>
        </r>
      </text>
    </comment>
  </commentList>
</comments>
</file>

<file path=xl/sharedStrings.xml><?xml version="1.0" encoding="utf-8"?>
<sst xmlns="http://schemas.openxmlformats.org/spreadsheetml/2006/main" count="682" uniqueCount="135">
  <si>
    <t>Table 3.1. GHG Emissions from Waste , 2000 - 2013</t>
  </si>
  <si>
    <t>Year</t>
  </si>
  <si>
    <t>GgCO2e</t>
  </si>
  <si>
    <t>Table 3.1 pg 17 - SNC/NIR</t>
  </si>
  <si>
    <t>TNC/NIR - from Anand Sookun</t>
  </si>
  <si>
    <t>SM</t>
  </si>
  <si>
    <t>Statistics Mauritius - excluding waste water</t>
  </si>
  <si>
    <t>Total</t>
  </si>
  <si>
    <t>MSW</t>
  </si>
  <si>
    <t>WW</t>
  </si>
  <si>
    <t>SNC/NIR - Table 3.6, Table 8.7</t>
  </si>
  <si>
    <t>Revision carried out in SNC/NIR - Table 8.7 pg 102</t>
  </si>
  <si>
    <t>present</t>
  </si>
  <si>
    <t>previous</t>
  </si>
  <si>
    <t>pres/prev</t>
  </si>
  <si>
    <t>MSW (Gg CO2e)</t>
  </si>
  <si>
    <t>WW (Gg CO2e)</t>
  </si>
  <si>
    <t>Total (Gg CO2e)</t>
  </si>
  <si>
    <t>Inci (Gg CO2e)</t>
  </si>
  <si>
    <t>SNC/NIR - Table 8.22 - emissions from waste incineration accounts for CO2 only</t>
  </si>
  <si>
    <t>WW (GgN2O)</t>
  </si>
  <si>
    <t>(Gg CH4)</t>
  </si>
  <si>
    <t>N2O - WW</t>
  </si>
  <si>
    <t>CH4-WW</t>
  </si>
  <si>
    <t>CH4-MSW</t>
  </si>
  <si>
    <t>CO2-Inc</t>
  </si>
  <si>
    <t>SNC/NIR - Table 8.18 - N2O emissions from WW - commercial and domestic only</t>
  </si>
  <si>
    <t>- data in column E has been scaled by factor 5.22 @ cell M19</t>
  </si>
  <si>
    <t>Population (million)</t>
  </si>
  <si>
    <t>Change in WPC (%)</t>
  </si>
  <si>
    <t>Waste per capita, WPC (kg/cap/yr)</t>
  </si>
  <si>
    <t>Total Waste (Gg/yr)</t>
  </si>
  <si>
    <t>Change in MSW (%)</t>
  </si>
  <si>
    <t>% to SWDS</t>
  </si>
  <si>
    <t>Waste to SWDS (Gg/yr)</t>
  </si>
  <si>
    <t>Waste Composition Lookup Table</t>
  </si>
  <si>
    <t>Food</t>
  </si>
  <si>
    <t>Garden</t>
  </si>
  <si>
    <t>Paper</t>
  </si>
  <si>
    <t>Wood</t>
  </si>
  <si>
    <t>Textiles</t>
  </si>
  <si>
    <t>Nappies</t>
  </si>
  <si>
    <t>Plastic/other inert</t>
  </si>
  <si>
    <t>Food (Gg/yr)</t>
  </si>
  <si>
    <t>Garden (Gg/yr)</t>
  </si>
  <si>
    <t>Paper (Gg/yr)</t>
  </si>
  <si>
    <t>Wood (Gg/yr)</t>
  </si>
  <si>
    <t>Textiles (Gg/yr)</t>
  </si>
  <si>
    <t>Nappies (Gg/yr)</t>
  </si>
  <si>
    <t>Inert (Gg/yr)</t>
  </si>
  <si>
    <t>Sludge (Gg/yr)</t>
  </si>
  <si>
    <t>Industrial (Gg/yr)</t>
  </si>
  <si>
    <t>Industrial</t>
  </si>
  <si>
    <t>Model Parameters</t>
  </si>
  <si>
    <t>MCF</t>
  </si>
  <si>
    <t>Weighted Methane Correction Factor (MCF)</t>
  </si>
  <si>
    <t>&gt;2001</t>
  </si>
  <si>
    <t>DOCf</t>
  </si>
  <si>
    <t>CH4 in LFG</t>
  </si>
  <si>
    <t>Note: Oxidation factor is zero.</t>
  </si>
  <si>
    <t>C to CH4</t>
  </si>
  <si>
    <t>DOC</t>
  </si>
  <si>
    <t>k (1/yr)</t>
  </si>
  <si>
    <t>Sludge</t>
  </si>
  <si>
    <t>exp(-k)</t>
  </si>
  <si>
    <t>ln(2)/k</t>
  </si>
  <si>
    <t>FOOD</t>
  </si>
  <si>
    <t>H</t>
  </si>
  <si>
    <t>D=B</t>
  </si>
  <si>
    <t>Q (Gg CH4)</t>
  </si>
  <si>
    <t>E (Gg)</t>
  </si>
  <si>
    <t>Food (Gg)</t>
  </si>
  <si>
    <t>C -&gt; CH4</t>
  </si>
  <si>
    <t>GARDEN</t>
  </si>
  <si>
    <t>Garden (Gg)</t>
  </si>
  <si>
    <t>Paper (Gg)</t>
  </si>
  <si>
    <t>PAPER</t>
  </si>
  <si>
    <t>WOOD</t>
  </si>
  <si>
    <t>Wood (Gg)</t>
  </si>
  <si>
    <t>Textiles (Gg)</t>
  </si>
  <si>
    <t>TEXTILES</t>
  </si>
  <si>
    <t>NAPPIES</t>
  </si>
  <si>
    <t>Nappies (Gg)</t>
  </si>
  <si>
    <t>SEWAGE SLUDGE</t>
  </si>
  <si>
    <t>Sludge (Gg)</t>
  </si>
  <si>
    <t>INDUSTRIAL</t>
  </si>
  <si>
    <t>Industrial (Gg)</t>
  </si>
  <si>
    <t>Qtotal (Gg CH4)</t>
  </si>
  <si>
    <t>GWP CH4</t>
  </si>
  <si>
    <t>With Industrial</t>
  </si>
  <si>
    <t>W/out Industrial</t>
  </si>
  <si>
    <t>Gg CO2e</t>
  </si>
  <si>
    <t>CH4 recovery</t>
  </si>
  <si>
    <t>Gg CH4</t>
  </si>
  <si>
    <t>Total CH4 generated</t>
  </si>
  <si>
    <t>Recovered</t>
  </si>
  <si>
    <t>Emissions</t>
  </si>
  <si>
    <t>with</t>
  </si>
  <si>
    <t>industrial</t>
  </si>
  <si>
    <t>W/out</t>
  </si>
  <si>
    <t xml:space="preserve">with </t>
  </si>
  <si>
    <t>w/out</t>
  </si>
  <si>
    <t>stored C</t>
  </si>
  <si>
    <t>Gg C</t>
  </si>
  <si>
    <t>Annual</t>
  </si>
  <si>
    <t>Cumula</t>
  </si>
  <si>
    <t>Total MSW (Gg)</t>
  </si>
  <si>
    <t>WPC (kg/cap/yr)</t>
  </si>
  <si>
    <t>change in WPC (%)</t>
  </si>
  <si>
    <t>Assumptions: (1) The composition of waste remains unchanged; (2) quantity of sewage sludge increases by 3 times in 2030 compared to 2014; (3) industrial waste remains constant at the value of 2014.</t>
  </si>
  <si>
    <t>Assumptions: The capture of LFG in baseline increases to 2016 by value given at BD18.</t>
  </si>
  <si>
    <t>BAU</t>
  </si>
  <si>
    <t>w/out industrial waste</t>
  </si>
  <si>
    <t>Enhanced LFG Capture</t>
  </si>
  <si>
    <t>Scenario 1</t>
  </si>
  <si>
    <t>Scenario 2</t>
  </si>
  <si>
    <t>Composting</t>
  </si>
  <si>
    <t>Scenario 3</t>
  </si>
  <si>
    <t>Recycling</t>
  </si>
  <si>
    <t>Scenario 4</t>
  </si>
  <si>
    <t>WTE</t>
  </si>
  <si>
    <t>Change</t>
  </si>
  <si>
    <t>change</t>
  </si>
  <si>
    <t xml:space="preserve">Population </t>
  </si>
  <si>
    <t>- taken from calculations in Annex 1(b) - Land Transport - Mitigation Scenarios.xlsx</t>
  </si>
  <si>
    <t>Projecting the waste generated between 2015 and 2050 assuming an annual increase in MSW of 2% per annum. Demographic statistics in from SM.</t>
  </si>
  <si>
    <t>scenario 1: CH4 capture is 40% in 2030; 45% in 2040; 50% in 2050</t>
  </si>
  <si>
    <t>composted</t>
  </si>
  <si>
    <t>SWDS</t>
  </si>
  <si>
    <t>scenario 2 - Sorting of solid waste for composting of food, garden and paper degradables. Targets is 8% in 2020; 30% in 2030; 40% in 2040; 50% in 2050.</t>
  </si>
  <si>
    <t>Scenario 3 - Sorting of solid waste for recycling of paper and textiles wastes. Targets is 8% in 2020, 18% in 2025 and 44% in 2030.</t>
  </si>
  <si>
    <t>ton/day</t>
  </si>
  <si>
    <t>day/yr</t>
  </si>
  <si>
    <t>ton/yr</t>
  </si>
  <si>
    <t>Gg/yr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</si>
</sst>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"/>
    <numFmt numFmtId="166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1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2" fontId="0" fillId="2" borderId="0" xfId="0" applyNumberFormat="1" applyFill="1"/>
    <xf numFmtId="2" fontId="0" fillId="5" borderId="0" xfId="0" applyNumberFormat="1" applyFill="1"/>
    <xf numFmtId="2" fontId="0" fillId="3" borderId="0" xfId="0" applyNumberFormat="1" applyFill="1"/>
    <xf numFmtId="2" fontId="0" fillId="0" borderId="0" xfId="0" applyNumberFormat="1"/>
    <xf numFmtId="0" fontId="0" fillId="0" borderId="0" xfId="0" quotePrefix="1"/>
    <xf numFmtId="0" fontId="1" fillId="0" borderId="0" xfId="0" applyFont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0" fillId="6" borderId="0" xfId="0" applyFill="1"/>
    <xf numFmtId="0" fontId="0" fillId="7" borderId="0" xfId="0" applyFill="1"/>
    <xf numFmtId="4" fontId="2" fillId="7" borderId="0" xfId="0" applyNumberFormat="1" applyFont="1" applyFill="1"/>
    <xf numFmtId="4" fontId="0" fillId="7" borderId="0" xfId="0" applyNumberFormat="1" applyFill="1"/>
    <xf numFmtId="0" fontId="1" fillId="7" borderId="0" xfId="0" applyFont="1" applyFill="1"/>
    <xf numFmtId="0" fontId="1" fillId="0" borderId="0" xfId="0" applyFont="1"/>
    <xf numFmtId="0" fontId="0" fillId="8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1" fillId="9" borderId="0" xfId="0" applyFont="1" applyFill="1" applyAlignment="1">
      <alignment horizontal="center" wrapText="1"/>
    </xf>
    <xf numFmtId="0" fontId="1" fillId="9" borderId="0" xfId="0" applyFont="1" applyFill="1" applyAlignment="1">
      <alignment horizontal="center" vertical="center" wrapText="1"/>
    </xf>
    <xf numFmtId="0" fontId="0" fillId="9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4" borderId="0" xfId="0" applyFont="1" applyFill="1"/>
    <xf numFmtId="0" fontId="1" fillId="0" borderId="0" xfId="0" applyFont="1" applyAlignment="1"/>
    <xf numFmtId="0" fontId="1" fillId="12" borderId="0" xfId="0" applyFont="1" applyFill="1" applyAlignment="1">
      <alignment horizontal="center"/>
    </xf>
    <xf numFmtId="0" fontId="0" fillId="12" borderId="0" xfId="0" applyFill="1"/>
    <xf numFmtId="0" fontId="1" fillId="13" borderId="0" xfId="0" applyFont="1" applyFill="1" applyAlignment="1">
      <alignment horizontal="center"/>
    </xf>
    <xf numFmtId="0" fontId="0" fillId="13" borderId="0" xfId="0" applyFill="1"/>
    <xf numFmtId="0" fontId="1" fillId="14" borderId="0" xfId="0" applyFont="1" applyFill="1" applyAlignment="1">
      <alignment horizontal="center"/>
    </xf>
    <xf numFmtId="0" fontId="0" fillId="14" borderId="0" xfId="0" applyFill="1"/>
    <xf numFmtId="0" fontId="1" fillId="15" borderId="0" xfId="0" applyFont="1" applyFill="1" applyAlignment="1">
      <alignment horizontal="center"/>
    </xf>
    <xf numFmtId="0" fontId="0" fillId="15" borderId="0" xfId="0" applyFill="1"/>
    <xf numFmtId="164" fontId="0" fillId="0" borderId="0" xfId="0" applyNumberFormat="1" applyAlignment="1">
      <alignment horizontal="center" vertical="center"/>
    </xf>
    <xf numFmtId="0" fontId="1" fillId="11" borderId="0" xfId="0" applyFont="1" applyFill="1" applyAlignment="1">
      <alignment horizontal="center"/>
    </xf>
    <xf numFmtId="0" fontId="0" fillId="11" borderId="0" xfId="0" applyFill="1"/>
    <xf numFmtId="0" fontId="1" fillId="16" borderId="0" xfId="0" applyFont="1" applyFill="1" applyAlignment="1">
      <alignment horizontal="center"/>
    </xf>
    <xf numFmtId="0" fontId="0" fillId="16" borderId="0" xfId="0" applyFill="1"/>
    <xf numFmtId="0" fontId="1" fillId="10" borderId="0" xfId="0" applyFont="1" applyFill="1" applyAlignment="1">
      <alignment horizontal="center"/>
    </xf>
    <xf numFmtId="0" fontId="1" fillId="17" borderId="0" xfId="0" applyFont="1" applyFill="1" applyAlignment="1">
      <alignment horizontal="center"/>
    </xf>
    <xf numFmtId="0" fontId="0" fillId="17" borderId="0" xfId="0" applyFill="1"/>
    <xf numFmtId="0" fontId="0" fillId="10" borderId="0" xfId="0" applyFill="1"/>
    <xf numFmtId="0" fontId="1" fillId="18" borderId="0" xfId="0" applyFont="1" applyFill="1" applyAlignment="1">
      <alignment horizontal="center"/>
    </xf>
    <xf numFmtId="0" fontId="0" fillId="18" borderId="0" xfId="0" applyFill="1"/>
    <xf numFmtId="0" fontId="1" fillId="8" borderId="0" xfId="0" applyFont="1" applyFill="1" applyAlignment="1">
      <alignment horizontal="center"/>
    </xf>
    <xf numFmtId="0" fontId="1" fillId="19" borderId="0" xfId="0" applyFont="1" applyFill="1" applyAlignment="1">
      <alignment horizontal="center"/>
    </xf>
    <xf numFmtId="0" fontId="0" fillId="19" borderId="0" xfId="0" applyFill="1"/>
    <xf numFmtId="0" fontId="1" fillId="21" borderId="0" xfId="0" applyFont="1" applyFill="1" applyAlignment="1">
      <alignment horizontal="center"/>
    </xf>
    <xf numFmtId="0" fontId="0" fillId="21" borderId="0" xfId="0" applyFill="1"/>
    <xf numFmtId="0" fontId="1" fillId="20" borderId="0" xfId="0" applyFont="1" applyFill="1" applyAlignment="1">
      <alignment horizontal="center"/>
    </xf>
    <xf numFmtId="0" fontId="0" fillId="20" borderId="0" xfId="0" applyFill="1"/>
    <xf numFmtId="0" fontId="1" fillId="23" borderId="0" xfId="0" applyFont="1" applyFill="1" applyAlignment="1">
      <alignment horizontal="center"/>
    </xf>
    <xf numFmtId="0" fontId="0" fillId="23" borderId="0" xfId="0" applyFill="1"/>
    <xf numFmtId="0" fontId="1" fillId="22" borderId="0" xfId="0" applyFont="1" applyFill="1" applyAlignment="1">
      <alignment horizontal="center"/>
    </xf>
    <xf numFmtId="0" fontId="0" fillId="22" borderId="0" xfId="0" applyFill="1"/>
    <xf numFmtId="0" fontId="1" fillId="24" borderId="0" xfId="0" applyFont="1" applyFill="1" applyAlignment="1">
      <alignment horizontal="center"/>
    </xf>
    <xf numFmtId="0" fontId="0" fillId="24" borderId="0" xfId="0" applyFill="1"/>
    <xf numFmtId="0" fontId="1" fillId="9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0" xfId="0" applyFont="1"/>
    <xf numFmtId="0" fontId="0" fillId="9" borderId="0" xfId="0" applyFill="1"/>
    <xf numFmtId="0" fontId="1" fillId="0" borderId="0" xfId="0" applyFont="1" applyAlignment="1">
      <alignment horizontal="center"/>
    </xf>
    <xf numFmtId="9" fontId="0" fillId="0" borderId="0" xfId="0" applyNumberFormat="1"/>
    <xf numFmtId="9" fontId="1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4" fillId="0" borderId="0" xfId="0" applyFont="1" applyAlignment="1">
      <alignment horizontal="center" wrapText="1"/>
    </xf>
    <xf numFmtId="0" fontId="0" fillId="5" borderId="0" xfId="0" applyFill="1" applyAlignment="1">
      <alignment horizontal="center"/>
    </xf>
    <xf numFmtId="165" fontId="0" fillId="0" borderId="0" xfId="0" applyNumberFormat="1" applyAlignment="1">
      <alignment horizontal="center" vertical="center"/>
    </xf>
    <xf numFmtId="0" fontId="0" fillId="25" borderId="0" xfId="0" applyFill="1"/>
    <xf numFmtId="0" fontId="0" fillId="12" borderId="0" xfId="0" applyFill="1" applyAlignment="1">
      <alignment horizontal="center"/>
    </xf>
    <xf numFmtId="0" fontId="1" fillId="11" borderId="0" xfId="0" applyFont="1" applyFill="1" applyAlignment="1"/>
    <xf numFmtId="0" fontId="0" fillId="11" borderId="0" xfId="0" applyFill="1" applyAlignment="1">
      <alignment horizontal="center"/>
    </xf>
    <xf numFmtId="0" fontId="2" fillId="0" borderId="0" xfId="0" applyFont="1"/>
    <xf numFmtId="0" fontId="2" fillId="14" borderId="0" xfId="0" applyFont="1" applyFill="1"/>
    <xf numFmtId="166" fontId="0" fillId="0" borderId="0" xfId="0" applyNumberFormat="1"/>
    <xf numFmtId="0" fontId="1" fillId="11" borderId="0" xfId="0" applyFont="1" applyFill="1" applyAlignment="1">
      <alignment horizontal="center"/>
    </xf>
    <xf numFmtId="0" fontId="1" fillId="26" borderId="0" xfId="0" applyFont="1" applyFill="1" applyAlignment="1">
      <alignment horizontal="center" vertical="center"/>
    </xf>
    <xf numFmtId="4" fontId="0" fillId="9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0" fontId="1" fillId="27" borderId="0" xfId="0" applyFont="1" applyFill="1" applyAlignment="1">
      <alignment horizontal="center"/>
    </xf>
    <xf numFmtId="0" fontId="1" fillId="28" borderId="0" xfId="0" applyFont="1" applyFill="1" applyAlignment="1">
      <alignment horizontal="center"/>
    </xf>
    <xf numFmtId="0" fontId="1" fillId="21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3" borderId="0" xfId="0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23" borderId="0" xfId="0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1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quotePrefix="1" applyFont="1" applyAlignment="1">
      <alignment horizontal="left" vertical="center"/>
    </xf>
    <xf numFmtId="3" fontId="0" fillId="9" borderId="0" xfId="0" applyNumberFormat="1" applyFill="1" applyAlignment="1">
      <alignment horizontal="center"/>
    </xf>
    <xf numFmtId="166" fontId="0" fillId="3" borderId="0" xfId="0" applyNumberFormat="1" applyFill="1"/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12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21" borderId="0" xfId="0" applyFont="1" applyFill="1" applyAlignment="1">
      <alignment horizontal="center"/>
    </xf>
    <xf numFmtId="0" fontId="1" fillId="23" borderId="0" xfId="0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11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28" borderId="0" xfId="0" applyFont="1" applyFill="1" applyAlignment="1">
      <alignment horizontal="center"/>
    </xf>
    <xf numFmtId="0" fontId="1" fillId="26" borderId="0" xfId="0" applyFont="1" applyFill="1" applyAlignment="1">
      <alignment horizontal="center" vertical="center"/>
    </xf>
    <xf numFmtId="0" fontId="1" fillId="27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rendline>
            <c:trendlineType val="poly"/>
            <c:order val="4"/>
            <c:dispRSqr val="1"/>
            <c:dispEq val="1"/>
            <c:trendlineLbl>
              <c:layout>
                <c:manualLayout>
                  <c:x val="0.31493875765529311"/>
                  <c:y val="0.49964093030037909"/>
                </c:manualLayout>
              </c:layout>
              <c:numFmt formatCode="General" sourceLinked="0"/>
            </c:trendlineLbl>
          </c:trendline>
          <c:xVal>
            <c:numRef>
              <c:f>Sheet1!$B$5:$B$29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xVal>
          <c:yVal>
            <c:numRef>
              <c:f>Sheet1!$J$5:$J$29</c:f>
              <c:numCache>
                <c:formatCode>General</c:formatCode>
                <c:ptCount val="25"/>
                <c:pt idx="0">
                  <c:v>292.10434173669466</c:v>
                </c:pt>
                <c:pt idx="1">
                  <c:v>385.32913165266109</c:v>
                </c:pt>
                <c:pt idx="2">
                  <c:v>403.9740896358544</c:v>
                </c:pt>
                <c:pt idx="3">
                  <c:v>422.61904761904765</c:v>
                </c:pt>
                <c:pt idx="4">
                  <c:v>435.04901960784315</c:v>
                </c:pt>
                <c:pt idx="5">
                  <c:v>447.47899159663865</c:v>
                </c:pt>
                <c:pt idx="6">
                  <c:v>478.5539215686274</c:v>
                </c:pt>
                <c:pt idx="7">
                  <c:v>490.98389355742296</c:v>
                </c:pt>
                <c:pt idx="8">
                  <c:v>503.41386554621852</c:v>
                </c:pt>
                <c:pt idx="9">
                  <c:v>522.05882352941182</c:v>
                </c:pt>
                <c:pt idx="10">
                  <c:v>532.5</c:v>
                </c:pt>
                <c:pt idx="11">
                  <c:v>627.75</c:v>
                </c:pt>
                <c:pt idx="12">
                  <c:v>695</c:v>
                </c:pt>
                <c:pt idx="13">
                  <c:v>722</c:v>
                </c:pt>
                <c:pt idx="14">
                  <c:v>694</c:v>
                </c:pt>
                <c:pt idx="15">
                  <c:v>744.25</c:v>
                </c:pt>
                <c:pt idx="16">
                  <c:v>842.50000000000011</c:v>
                </c:pt>
                <c:pt idx="17">
                  <c:v>1057.5800266893386</c:v>
                </c:pt>
                <c:pt idx="18">
                  <c:v>1151.9916293674889</c:v>
                </c:pt>
                <c:pt idx="19">
                  <c:v>937.24477073867888</c:v>
                </c:pt>
                <c:pt idx="20">
                  <c:v>1090.8400674541067</c:v>
                </c:pt>
                <c:pt idx="21">
                  <c:v>1137.1426301949225</c:v>
                </c:pt>
                <c:pt idx="22">
                  <c:v>1101.0057829705765</c:v>
                </c:pt>
                <c:pt idx="23">
                  <c:v>1088.5335401140005</c:v>
                </c:pt>
                <c:pt idx="24">
                  <c:v>1055.8746940109193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783872"/>
        <c:axId val="88614016"/>
      </c:scatterChart>
      <c:valAx>
        <c:axId val="88783872"/>
        <c:scaling>
          <c:orientation val="minMax"/>
          <c:max val="2015"/>
          <c:min val="1990"/>
        </c:scaling>
        <c:delete val="0"/>
        <c:axPos val="b"/>
        <c:title>
          <c:overlay val="0"/>
        </c:title>
        <c:numFmt formatCode="General" sourceLinked="1"/>
        <c:majorTickMark val="none"/>
        <c:minorTickMark val="none"/>
        <c:tickLblPos val="nextTo"/>
        <c:crossAx val="88614016"/>
        <c:crosses val="autoZero"/>
        <c:crossBetween val="midCat"/>
      </c:valAx>
      <c:valAx>
        <c:axId val="88614016"/>
        <c:scaling>
          <c:orientation val="minMax"/>
          <c:max val="1200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88783872"/>
        <c:crosses val="autoZero"/>
        <c:crossBetween val="midCat"/>
        <c:majorUnit val="2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96084864391951"/>
          <c:y val="0.13936351706036745"/>
          <c:w val="0.74376071741032357"/>
          <c:h val="0.69463291046952469"/>
        </c:manualLayout>
      </c:layout>
      <c:scatterChart>
        <c:scatterStyle val="smoothMarker"/>
        <c:varyColors val="0"/>
        <c:ser>
          <c:idx val="0"/>
          <c:order val="0"/>
          <c:tx>
            <c:v>BAU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Scenarios!$A$5:$A$49</c:f>
              <c:numCache>
                <c:formatCode>General</c:formatCode>
                <c:ptCount val="4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2041</c:v>
                </c:pt>
                <c:pt idx="36">
                  <c:v>2042</c:v>
                </c:pt>
                <c:pt idx="37">
                  <c:v>2043</c:v>
                </c:pt>
                <c:pt idx="38">
                  <c:v>2044</c:v>
                </c:pt>
                <c:pt idx="39">
                  <c:v>2045</c:v>
                </c:pt>
                <c:pt idx="40">
                  <c:v>2046</c:v>
                </c:pt>
                <c:pt idx="41">
                  <c:v>2047</c:v>
                </c:pt>
                <c:pt idx="42">
                  <c:v>2048</c:v>
                </c:pt>
                <c:pt idx="43">
                  <c:v>2049</c:v>
                </c:pt>
                <c:pt idx="44">
                  <c:v>2050</c:v>
                </c:pt>
              </c:numCache>
            </c:numRef>
          </c:xVal>
          <c:yVal>
            <c:numRef>
              <c:f>Scenarios!$C$5:$C$49</c:f>
              <c:numCache>
                <c:formatCode>#,##0</c:formatCode>
                <c:ptCount val="45"/>
                <c:pt idx="0">
                  <c:v>949.41513523267884</c:v>
                </c:pt>
                <c:pt idx="1">
                  <c:v>1070.7136742753096</c:v>
                </c:pt>
                <c:pt idx="2">
                  <c:v>1163.0016062432117</c:v>
                </c:pt>
                <c:pt idx="3">
                  <c:v>946.4988808448245</c:v>
                </c:pt>
                <c:pt idx="4">
                  <c:v>1098.6359632772983</c:v>
                </c:pt>
                <c:pt idx="5">
                  <c:v>1143.7230078833884</c:v>
                </c:pt>
                <c:pt idx="6">
                  <c:v>1106.5698041707292</c:v>
                </c:pt>
                <c:pt idx="7">
                  <c:v>1093.2455314951544</c:v>
                </c:pt>
                <c:pt idx="8">
                  <c:v>1133.2305490168067</c:v>
                </c:pt>
                <c:pt idx="9">
                  <c:v>1138.2006026443776</c:v>
                </c:pt>
                <c:pt idx="10">
                  <c:v>1143.7290815112383</c:v>
                </c:pt>
                <c:pt idx="11">
                  <c:v>1179.5675999200491</c:v>
                </c:pt>
                <c:pt idx="12">
                  <c:v>1215.8238567125109</c:v>
                </c:pt>
                <c:pt idx="13">
                  <c:v>1252.4903427302991</c:v>
                </c:pt>
                <c:pt idx="14">
                  <c:v>1289.5805132183787</c:v>
                </c:pt>
                <c:pt idx="15">
                  <c:v>1327.1198954108756</c:v>
                </c:pt>
                <c:pt idx="16">
                  <c:v>1365.1404462608548</c:v>
                </c:pt>
                <c:pt idx="17">
                  <c:v>1403.6770398373249</c:v>
                </c:pt>
                <c:pt idx="18">
                  <c:v>1442.7653409395282</c:v>
                </c:pt>
                <c:pt idx="19">
                  <c:v>1482.4405730170931</c:v>
                </c:pt>
                <c:pt idx="20">
                  <c:v>1522.7368560917073</c:v>
                </c:pt>
                <c:pt idx="21">
                  <c:v>1563.6869018790344</c:v>
                </c:pt>
                <c:pt idx="22">
                  <c:v>1605.3219273373038</c:v>
                </c:pt>
                <c:pt idx="23">
                  <c:v>1647.6716968879118</c:v>
                </c:pt>
                <c:pt idx="24">
                  <c:v>1690.7646359026066</c:v>
                </c:pt>
                <c:pt idx="25">
                  <c:v>1734.6279793064632</c:v>
                </c:pt>
                <c:pt idx="26">
                  <c:v>1779.2807415978332</c:v>
                </c:pt>
                <c:pt idx="27">
                  <c:v>1824.7484732912405</c:v>
                </c:pt>
                <c:pt idx="28">
                  <c:v>1871.0560037983093</c:v>
                </c:pt>
                <c:pt idx="29">
                  <c:v>1918.227583008209</c:v>
                </c:pt>
                <c:pt idx="30">
                  <c:v>1966.2870095526082</c:v>
                </c:pt>
                <c:pt idx="31">
                  <c:v>2015.2577455477804</c:v>
                </c:pt>
                <c:pt idx="32">
                  <c:v>2065.1630183891575</c:v>
                </c:pt>
                <c:pt idx="33">
                  <c:v>2116.0259105876066</c:v>
                </c:pt>
                <c:pt idx="34">
                  <c:v>2167.8694388208041</c:v>
                </c:pt>
                <c:pt idx="35">
                  <c:v>2220.7166234176989</c:v>
                </c:pt>
                <c:pt idx="36">
                  <c:v>2274.5905494573249</c:v>
                </c:pt>
                <c:pt idx="37">
                  <c:v>2329.5144205825009</c:v>
                </c:pt>
                <c:pt idx="38">
                  <c:v>2385.5116065272846</c:v>
                </c:pt>
                <c:pt idx="39">
                  <c:v>2442.6056852489332</c:v>
                </c:pt>
                <c:pt idx="40">
                  <c:v>2500.8204804487123</c:v>
                </c:pt>
                <c:pt idx="41">
                  <c:v>2560.1800951660457</c:v>
                </c:pt>
                <c:pt idx="42">
                  <c:v>2620.7089420394068</c:v>
                </c:pt>
                <c:pt idx="43">
                  <c:v>2682.4317707458631</c:v>
                </c:pt>
                <c:pt idx="44">
                  <c:v>2745.373693059385</c:v>
                </c:pt>
              </c:numCache>
            </c:numRef>
          </c:yVal>
          <c:smooth val="1"/>
        </c:ser>
        <c:ser>
          <c:idx val="1"/>
          <c:order val="1"/>
          <c:tx>
            <c:v>Enhanced Landfill Gas Capture</c:v>
          </c:tx>
          <c:spPr>
            <a:ln w="19050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Scenarios!$A$5:$A$49</c:f>
              <c:numCache>
                <c:formatCode>General</c:formatCode>
                <c:ptCount val="4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2041</c:v>
                </c:pt>
                <c:pt idx="36">
                  <c:v>2042</c:v>
                </c:pt>
                <c:pt idx="37">
                  <c:v>2043</c:v>
                </c:pt>
                <c:pt idx="38">
                  <c:v>2044</c:v>
                </c:pt>
                <c:pt idx="39">
                  <c:v>2045</c:v>
                </c:pt>
                <c:pt idx="40">
                  <c:v>2046</c:v>
                </c:pt>
                <c:pt idx="41">
                  <c:v>2047</c:v>
                </c:pt>
                <c:pt idx="42">
                  <c:v>2048</c:v>
                </c:pt>
                <c:pt idx="43">
                  <c:v>2049</c:v>
                </c:pt>
                <c:pt idx="44">
                  <c:v>2050</c:v>
                </c:pt>
              </c:numCache>
            </c:numRef>
          </c:xVal>
          <c:yVal>
            <c:numRef>
              <c:f>Scenarios!$F$5:$F$49</c:f>
              <c:numCache>
                <c:formatCode>#,##0.00</c:formatCode>
                <c:ptCount val="45"/>
                <c:pt idx="0">
                  <c:v>949.41513523267884</c:v>
                </c:pt>
                <c:pt idx="1">
                  <c:v>1070.7136742753096</c:v>
                </c:pt>
                <c:pt idx="2">
                  <c:v>1163.0016062432117</c:v>
                </c:pt>
                <c:pt idx="3">
                  <c:v>946.4988808448245</c:v>
                </c:pt>
                <c:pt idx="4">
                  <c:v>1098.6359632772983</c:v>
                </c:pt>
                <c:pt idx="5">
                  <c:v>1143.7230078833884</c:v>
                </c:pt>
                <c:pt idx="6">
                  <c:v>1106.5698041707292</c:v>
                </c:pt>
                <c:pt idx="7">
                  <c:v>1093.2455314951544</c:v>
                </c:pt>
                <c:pt idx="8">
                  <c:v>1133.2305490168067</c:v>
                </c:pt>
                <c:pt idx="9">
                  <c:v>1138.2006026443776</c:v>
                </c:pt>
                <c:pt idx="10">
                  <c:v>1143.7290815112383</c:v>
                </c:pt>
                <c:pt idx="11">
                  <c:v>1150.8757531799749</c:v>
                </c:pt>
                <c:pt idx="12">
                  <c:v>1158.440163232362</c:v>
                </c:pt>
                <c:pt idx="13">
                  <c:v>1166.4148025100753</c:v>
                </c:pt>
                <c:pt idx="14">
                  <c:v>1174.8131262580807</c:v>
                </c:pt>
                <c:pt idx="15">
                  <c:v>1183.6606617105033</c:v>
                </c:pt>
                <c:pt idx="16">
                  <c:v>1192.989365820408</c:v>
                </c:pt>
                <c:pt idx="17">
                  <c:v>1202.8341126568034</c:v>
                </c:pt>
                <c:pt idx="18">
                  <c:v>1213.2305670189323</c:v>
                </c:pt>
                <c:pt idx="19">
                  <c:v>1224.2139523564231</c:v>
                </c:pt>
                <c:pt idx="20">
                  <c:v>1235.8183886909626</c:v>
                </c:pt>
                <c:pt idx="21">
                  <c:v>1248.076587738215</c:v>
                </c:pt>
                <c:pt idx="22">
                  <c:v>1261.01976645641</c:v>
                </c:pt>
                <c:pt idx="23">
                  <c:v>1274.6776892669436</c:v>
                </c:pt>
                <c:pt idx="24">
                  <c:v>1289.078781541564</c:v>
                </c:pt>
                <c:pt idx="25">
                  <c:v>1300.7300856345885</c:v>
                </c:pt>
                <c:pt idx="26">
                  <c:v>1313.1708086151261</c:v>
                </c:pt>
                <c:pt idx="27">
                  <c:v>1326.4265009977021</c:v>
                </c:pt>
                <c:pt idx="28">
                  <c:v>1340.521992193939</c:v>
                </c:pt>
                <c:pt idx="29">
                  <c:v>1355.4815320930068</c:v>
                </c:pt>
                <c:pt idx="30">
                  <c:v>1371.3289193265739</c:v>
                </c:pt>
                <c:pt idx="31">
                  <c:v>1388.087616010914</c:v>
                </c:pt>
                <c:pt idx="32">
                  <c:v>1405.7808495414597</c:v>
                </c:pt>
                <c:pt idx="33">
                  <c:v>1424.4317024290763</c:v>
                </c:pt>
                <c:pt idx="34">
                  <c:v>1444.0631913514424</c:v>
                </c:pt>
                <c:pt idx="35">
                  <c:v>1454.9073160423036</c:v>
                </c:pt>
                <c:pt idx="36">
                  <c:v>1466.7781821758972</c:v>
                </c:pt>
                <c:pt idx="37">
                  <c:v>1479.6989933950397</c:v>
                </c:pt>
                <c:pt idx="38">
                  <c:v>1493.6931194337906</c:v>
                </c:pt>
                <c:pt idx="39">
                  <c:v>1508.7841382494059</c:v>
                </c:pt>
                <c:pt idx="40">
                  <c:v>1524.9958735431517</c:v>
                </c:pt>
                <c:pt idx="41">
                  <c:v>1542.3524283544521</c:v>
                </c:pt>
                <c:pt idx="42">
                  <c:v>1560.8782153217805</c:v>
                </c:pt>
                <c:pt idx="43">
                  <c:v>1580.5979841222036</c:v>
                </c:pt>
                <c:pt idx="44">
                  <c:v>1601.5368465296924</c:v>
                </c:pt>
              </c:numCache>
            </c:numRef>
          </c:yVal>
          <c:smooth val="1"/>
        </c:ser>
        <c:ser>
          <c:idx val="2"/>
          <c:order val="2"/>
          <c:tx>
            <c:v>Compost</c:v>
          </c:tx>
          <c:spPr>
            <a:ln w="1905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Scenarios!$A$5:$A$49</c:f>
              <c:numCache>
                <c:formatCode>General</c:formatCode>
                <c:ptCount val="4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2041</c:v>
                </c:pt>
                <c:pt idx="36">
                  <c:v>2042</c:v>
                </c:pt>
                <c:pt idx="37">
                  <c:v>2043</c:v>
                </c:pt>
                <c:pt idx="38">
                  <c:v>2044</c:v>
                </c:pt>
                <c:pt idx="39">
                  <c:v>2045</c:v>
                </c:pt>
                <c:pt idx="40">
                  <c:v>2046</c:v>
                </c:pt>
                <c:pt idx="41">
                  <c:v>2047</c:v>
                </c:pt>
                <c:pt idx="42">
                  <c:v>2048</c:v>
                </c:pt>
                <c:pt idx="43">
                  <c:v>2049</c:v>
                </c:pt>
                <c:pt idx="44">
                  <c:v>2050</c:v>
                </c:pt>
              </c:numCache>
            </c:numRef>
          </c:xVal>
          <c:yVal>
            <c:numRef>
              <c:f>Scenarios!$J$5:$J$49</c:f>
              <c:numCache>
                <c:formatCode>#,##0.00</c:formatCode>
                <c:ptCount val="45"/>
                <c:pt idx="0">
                  <c:v>949.41513523267884</c:v>
                </c:pt>
                <c:pt idx="1">
                  <c:v>1070.7136742753096</c:v>
                </c:pt>
                <c:pt idx="2">
                  <c:v>1163.0016062432117</c:v>
                </c:pt>
                <c:pt idx="3">
                  <c:v>946.4988808448245</c:v>
                </c:pt>
                <c:pt idx="4">
                  <c:v>1098.6359632772983</c:v>
                </c:pt>
                <c:pt idx="5">
                  <c:v>1143.7230078833884</c:v>
                </c:pt>
                <c:pt idx="6">
                  <c:v>1106.5698041707292</c:v>
                </c:pt>
                <c:pt idx="7">
                  <c:v>1093.2455314951544</c:v>
                </c:pt>
                <c:pt idx="8">
                  <c:v>1133.2305490168067</c:v>
                </c:pt>
                <c:pt idx="9">
                  <c:v>1138.2006026443776</c:v>
                </c:pt>
                <c:pt idx="10">
                  <c:v>1143.7290815112383</c:v>
                </c:pt>
                <c:pt idx="11">
                  <c:v>1179.5675999200491</c:v>
                </c:pt>
                <c:pt idx="12">
                  <c:v>1209.585732479992</c:v>
                </c:pt>
                <c:pt idx="13">
                  <c:v>1234.6714390792697</c:v>
                </c:pt>
                <c:pt idx="14">
                  <c:v>1255.5342782091545</c:v>
                </c:pt>
                <c:pt idx="15">
                  <c:v>1272.7448674069292</c:v>
                </c:pt>
                <c:pt idx="16">
                  <c:v>1286.7642953657923</c:v>
                </c:pt>
                <c:pt idx="17">
                  <c:v>1297.9663352082068</c:v>
                </c:pt>
                <c:pt idx="18">
                  <c:v>1306.6544413166996</c:v>
                </c:pt>
                <c:pt idx="19">
                  <c:v>1313.0749195776916</c:v>
                </c:pt>
                <c:pt idx="20">
                  <c:v>1317.4272541678797</c:v>
                </c:pt>
                <c:pt idx="21">
                  <c:v>1319.8722933308682</c:v>
                </c:pt>
                <c:pt idx="22">
                  <c:v>1312.9345630266494</c:v>
                </c:pt>
                <c:pt idx="23">
                  <c:v>1305.5639292689109</c:v>
                </c:pt>
                <c:pt idx="24">
                  <c:v>1297.5750142932361</c:v>
                </c:pt>
                <c:pt idx="25">
                  <c:v>1288.8272724596065</c:v>
                </c:pt>
                <c:pt idx="26">
                  <c:v>1283.3188421180457</c:v>
                </c:pt>
                <c:pt idx="27">
                  <c:v>1280.3694594029137</c:v>
                </c:pt>
                <c:pt idx="28">
                  <c:v>1279.4441976757309</c:v>
                </c:pt>
                <c:pt idx="29">
                  <c:v>1280.1169949312305</c:v>
                </c:pt>
                <c:pt idx="30">
                  <c:v>1282.0443876548029</c:v>
                </c:pt>
                <c:pt idx="31">
                  <c:v>1284.9463696757891</c:v>
                </c:pt>
                <c:pt idx="32">
                  <c:v>1288.5922661281695</c:v>
                </c:pt>
                <c:pt idx="33">
                  <c:v>1292.7901708204795</c:v>
                </c:pt>
                <c:pt idx="34">
                  <c:v>1297.3789423610392</c:v>
                </c:pt>
                <c:pt idx="35">
                  <c:v>1302.2220589794147</c:v>
                </c:pt>
                <c:pt idx="36">
                  <c:v>1307.2028403221038</c:v>
                </c:pt>
                <c:pt idx="37">
                  <c:v>1312.2206876634712</c:v>
                </c:pt>
                <c:pt idx="38">
                  <c:v>1317.1880928997005</c:v>
                </c:pt>
                <c:pt idx="39">
                  <c:v>1322.0282355047432</c:v>
                </c:pt>
                <c:pt idx="40">
                  <c:v>1326.6730348608255</c:v>
                </c:pt>
                <c:pt idx="41">
                  <c:v>1331.0615594864073</c:v>
                </c:pt>
                <c:pt idx="42">
                  <c:v>1335.1387190497824</c:v>
                </c:pt>
                <c:pt idx="43">
                  <c:v>1338.8541826548012</c:v>
                </c:pt>
                <c:pt idx="44">
                  <c:v>1342.1614797496493</c:v>
                </c:pt>
              </c:numCache>
            </c:numRef>
          </c:yVal>
          <c:smooth val="1"/>
        </c:ser>
        <c:ser>
          <c:idx val="3"/>
          <c:order val="3"/>
          <c:tx>
            <c:v>Recycling</c:v>
          </c:tx>
          <c:spPr>
            <a:ln w="19050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Scenarios!$A$5:$A$49</c:f>
              <c:numCache>
                <c:formatCode>General</c:formatCode>
                <c:ptCount val="4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2041</c:v>
                </c:pt>
                <c:pt idx="36">
                  <c:v>2042</c:v>
                </c:pt>
                <c:pt idx="37">
                  <c:v>2043</c:v>
                </c:pt>
                <c:pt idx="38">
                  <c:v>2044</c:v>
                </c:pt>
                <c:pt idx="39">
                  <c:v>2045</c:v>
                </c:pt>
                <c:pt idx="40">
                  <c:v>2046</c:v>
                </c:pt>
                <c:pt idx="41">
                  <c:v>2047</c:v>
                </c:pt>
                <c:pt idx="42">
                  <c:v>2048</c:v>
                </c:pt>
                <c:pt idx="43">
                  <c:v>2049</c:v>
                </c:pt>
                <c:pt idx="44">
                  <c:v>2050</c:v>
                </c:pt>
              </c:numCache>
            </c:numRef>
          </c:xVal>
          <c:yVal>
            <c:numRef>
              <c:f>Scenarios!$N$5:$N$49</c:f>
              <c:numCache>
                <c:formatCode>#,##0.00</c:formatCode>
                <c:ptCount val="45"/>
                <c:pt idx="0">
                  <c:v>949.41513523267884</c:v>
                </c:pt>
                <c:pt idx="1">
                  <c:v>1070.7136742753096</c:v>
                </c:pt>
                <c:pt idx="2">
                  <c:v>1163.0016062432117</c:v>
                </c:pt>
                <c:pt idx="3">
                  <c:v>946.4988808448245</c:v>
                </c:pt>
                <c:pt idx="4">
                  <c:v>1098.6359632772983</c:v>
                </c:pt>
                <c:pt idx="5">
                  <c:v>1143.7230078833884</c:v>
                </c:pt>
                <c:pt idx="6">
                  <c:v>1106.5698041707292</c:v>
                </c:pt>
                <c:pt idx="7">
                  <c:v>1093.2455314951544</c:v>
                </c:pt>
                <c:pt idx="8">
                  <c:v>1133.2305490168067</c:v>
                </c:pt>
                <c:pt idx="9">
                  <c:v>1138.2006026443776</c:v>
                </c:pt>
                <c:pt idx="10">
                  <c:v>1143.7290815112383</c:v>
                </c:pt>
                <c:pt idx="11">
                  <c:v>1179.5675999200491</c:v>
                </c:pt>
                <c:pt idx="12">
                  <c:v>1215.6922817420484</c:v>
                </c:pt>
                <c:pt idx="13">
                  <c:v>1252.099250101242</c:v>
                </c:pt>
                <c:pt idx="14">
                  <c:v>1288.8051890702277</c:v>
                </c:pt>
                <c:pt idx="15">
                  <c:v>1325.8384743216977</c:v>
                </c:pt>
                <c:pt idx="16">
                  <c:v>1363.2335522592102</c:v>
                </c:pt>
                <c:pt idx="17">
                  <c:v>1401.0274472605606</c:v>
                </c:pt>
                <c:pt idx="18">
                  <c:v>1439.2576536863305</c:v>
                </c:pt>
                <c:pt idx="19">
                  <c:v>1477.9609208377162</c:v>
                </c:pt>
                <c:pt idx="20">
                  <c:v>1517.1726066483009</c:v>
                </c:pt>
                <c:pt idx="21">
                  <c:v>1556.9263873914233</c:v>
                </c:pt>
                <c:pt idx="22">
                  <c:v>1597.2541847068187</c:v>
                </c:pt>
                <c:pt idx="23">
                  <c:v>1638.1862202638465</c:v>
                </c:pt>
                <c:pt idx="24">
                  <c:v>1679.7511407229017</c:v>
                </c:pt>
                <c:pt idx="25">
                  <c:v>1721.9761769066545</c:v>
                </c:pt>
                <c:pt idx="26">
                  <c:v>1764.9669287300803</c:v>
                </c:pt>
                <c:pt idx="27">
                  <c:v>1808.7461238311378</c:v>
                </c:pt>
                <c:pt idx="28">
                  <c:v>1853.3358363594566</c:v>
                </c:pt>
                <c:pt idx="29">
                  <c:v>1898.7576208265957</c:v>
                </c:pt>
                <c:pt idx="30">
                  <c:v>1945.0326330863427</c:v>
                </c:pt>
                <c:pt idx="31">
                  <c:v>1992.1817382057698</c:v>
                </c:pt>
                <c:pt idx="32">
                  <c:v>2040.2256057725069</c:v>
                </c:pt>
                <c:pt idx="33">
                  <c:v>2089.1847935996693</c:v>
                </c:pt>
                <c:pt idx="34">
                  <c:v>2139.0798209757982</c:v>
                </c:pt>
                <c:pt idx="35">
                  <c:v>2189.9312326535037</c:v>
                </c:pt>
                <c:pt idx="36">
                  <c:v>2241.7596547353883</c:v>
                </c:pt>
                <c:pt idx="37">
                  <c:v>2294.5858435365394</c:v>
                </c:pt>
                <c:pt idx="38">
                  <c:v>2348.4307284026881</c:v>
                </c:pt>
                <c:pt idx="39">
                  <c:v>2403.3154493561915</c:v>
                </c:pt>
                <c:pt idx="40">
                  <c:v>2459.2613903368851</c:v>
                </c:pt>
                <c:pt idx="41">
                  <c:v>2516.2902087060843</c:v>
                </c:pt>
                <c:pt idx="42">
                  <c:v>2574.423861591948</c:v>
                </c:pt>
                <c:pt idx="43">
                  <c:v>2633.6846295739369</c:v>
                </c:pt>
                <c:pt idx="44">
                  <c:v>2694.0951381331843</c:v>
                </c:pt>
              </c:numCache>
            </c:numRef>
          </c:yVal>
          <c:smooth val="1"/>
        </c:ser>
        <c:ser>
          <c:idx val="4"/>
          <c:order val="4"/>
          <c:tx>
            <c:v>WTE</c:v>
          </c:tx>
          <c:spPr>
            <a:ln w="19050">
              <a:solidFill>
                <a:schemeClr val="bg2">
                  <a:lumMod val="10000"/>
                </a:schemeClr>
              </a:solidFill>
            </a:ln>
          </c:spPr>
          <c:marker>
            <c:symbol val="none"/>
          </c:marker>
          <c:xVal>
            <c:numRef>
              <c:f>Scenarios!$A$5:$A$49</c:f>
              <c:numCache>
                <c:formatCode>General</c:formatCode>
                <c:ptCount val="4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2041</c:v>
                </c:pt>
                <c:pt idx="36">
                  <c:v>2042</c:v>
                </c:pt>
                <c:pt idx="37">
                  <c:v>2043</c:v>
                </c:pt>
                <c:pt idx="38">
                  <c:v>2044</c:v>
                </c:pt>
                <c:pt idx="39">
                  <c:v>2045</c:v>
                </c:pt>
                <c:pt idx="40">
                  <c:v>2046</c:v>
                </c:pt>
                <c:pt idx="41">
                  <c:v>2047</c:v>
                </c:pt>
                <c:pt idx="42">
                  <c:v>2048</c:v>
                </c:pt>
                <c:pt idx="43">
                  <c:v>2049</c:v>
                </c:pt>
                <c:pt idx="44">
                  <c:v>2050</c:v>
                </c:pt>
              </c:numCache>
            </c:numRef>
          </c:xVal>
          <c:yVal>
            <c:numRef>
              <c:f>Scenarios!$R$5:$R$49</c:f>
              <c:numCache>
                <c:formatCode>#,##0.00</c:formatCode>
                <c:ptCount val="45"/>
                <c:pt idx="0">
                  <c:v>949.41513523267884</c:v>
                </c:pt>
                <c:pt idx="1">
                  <c:v>1070.7136742753096</c:v>
                </c:pt>
                <c:pt idx="2">
                  <c:v>1163.0016062432117</c:v>
                </c:pt>
                <c:pt idx="3">
                  <c:v>946.4988808448245</c:v>
                </c:pt>
                <c:pt idx="4">
                  <c:v>1098.6359632772983</c:v>
                </c:pt>
                <c:pt idx="5">
                  <c:v>1143.7230078833884</c:v>
                </c:pt>
                <c:pt idx="6">
                  <c:v>1106.5698041707292</c:v>
                </c:pt>
                <c:pt idx="7">
                  <c:v>1093.2455314951544</c:v>
                </c:pt>
                <c:pt idx="8">
                  <c:v>1133.2305490168067</c:v>
                </c:pt>
                <c:pt idx="9">
                  <c:v>1138.2006026443776</c:v>
                </c:pt>
                <c:pt idx="10">
                  <c:v>1143.7290815112383</c:v>
                </c:pt>
                <c:pt idx="11">
                  <c:v>1179.5675999200491</c:v>
                </c:pt>
                <c:pt idx="12">
                  <c:v>1215.8238567125109</c:v>
                </c:pt>
                <c:pt idx="13">
                  <c:v>1252.4903427302991</c:v>
                </c:pt>
                <c:pt idx="14">
                  <c:v>1134.769348996273</c:v>
                </c:pt>
                <c:pt idx="15">
                  <c:v>1045.8683890918185</c:v>
                </c:pt>
                <c:pt idx="16">
                  <c:v>979.93372133647654</c:v>
                </c:pt>
                <c:pt idx="17">
                  <c:v>932.51794481415254</c:v>
                </c:pt>
                <c:pt idx="18">
                  <c:v>900.19879349912378</c:v>
                </c:pt>
                <c:pt idx="19">
                  <c:v>880.31075321538754</c:v>
                </c:pt>
                <c:pt idx="20">
                  <c:v>870.75431455865612</c:v>
                </c:pt>
                <c:pt idx="21">
                  <c:v>869.85896139453303</c:v>
                </c:pt>
                <c:pt idx="22">
                  <c:v>876.28360917482712</c:v>
                </c:pt>
                <c:pt idx="23">
                  <c:v>888.94335295252085</c:v>
                </c:pt>
                <c:pt idx="24">
                  <c:v>906.95486912906438</c:v>
                </c:pt>
                <c:pt idx="25">
                  <c:v>929.59517993363363</c:v>
                </c:pt>
                <c:pt idx="26">
                  <c:v>956.26290834678116</c:v>
                </c:pt>
                <c:pt idx="27">
                  <c:v>986.46842117251663</c:v>
                </c:pt>
                <c:pt idx="28">
                  <c:v>1019.8072424378709</c:v>
                </c:pt>
                <c:pt idx="29">
                  <c:v>1055.944849075348</c:v>
                </c:pt>
                <c:pt idx="30">
                  <c:v>1094.6044962578587</c:v>
                </c:pt>
                <c:pt idx="31">
                  <c:v>1135.5573834536906</c:v>
                </c:pt>
                <c:pt idx="32">
                  <c:v>1178.6146509957496</c:v>
                </c:pt>
                <c:pt idx="33">
                  <c:v>1223.6208243277679</c:v>
                </c:pt>
                <c:pt idx="34">
                  <c:v>1270.4484148498204</c:v>
                </c:pt>
                <c:pt idx="35">
                  <c:v>1318.993453178206</c:v>
                </c:pt>
                <c:pt idx="36">
                  <c:v>1369.1717800171007</c:v>
                </c:pt>
                <c:pt idx="37">
                  <c:v>1420.9159567740978</c:v>
                </c:pt>
                <c:pt idx="38">
                  <c:v>1474.1726860434833</c:v>
                </c:pt>
                <c:pt idx="39">
                  <c:v>1528.900653572794</c:v>
                </c:pt>
                <c:pt idx="40">
                  <c:v>1585.0687200363675</c:v>
                </c:pt>
                <c:pt idx="41">
                  <c:v>1642.6544040814911</c:v>
                </c:pt>
                <c:pt idx="42">
                  <c:v>1701.642608560632</c:v>
                </c:pt>
                <c:pt idx="43">
                  <c:v>1762.02455024915</c:v>
                </c:pt>
                <c:pt idx="44">
                  <c:v>1823.7968601355888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283904"/>
        <c:axId val="100285824"/>
      </c:scatterChart>
      <c:valAx>
        <c:axId val="100283904"/>
        <c:scaling>
          <c:orientation val="minMax"/>
          <c:max val="2055"/>
          <c:min val="2005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00285824"/>
        <c:crosses val="autoZero"/>
        <c:crossBetween val="midCat"/>
      </c:valAx>
      <c:valAx>
        <c:axId val="100285824"/>
        <c:scaling>
          <c:orientation val="minMax"/>
          <c:min val="8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GHG Emissions from</a:t>
                </a:r>
                <a:r>
                  <a:rPr lang="en-US" sz="1600" baseline="0"/>
                  <a:t> Solid Waste</a:t>
                </a:r>
                <a:r>
                  <a:rPr lang="en-US" sz="1600"/>
                  <a:t> (Gg CO</a:t>
                </a:r>
                <a:r>
                  <a:rPr lang="en-US" sz="1600" baseline="-25000"/>
                  <a:t>2e</a:t>
                </a:r>
                <a:r>
                  <a:rPr lang="en-US" sz="1600"/>
                  <a:t>)</a:t>
                </a:r>
              </a:p>
            </c:rich>
          </c:tx>
          <c:layout>
            <c:manualLayout>
              <c:xMode val="edge"/>
              <c:yMode val="edge"/>
              <c:x val="5.5021012391162735E-2"/>
              <c:y val="0.1338709035660502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00283904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9935391657192655"/>
          <c:y val="0.10564403332938326"/>
          <c:w val="0.37729705390491536"/>
          <c:h val="0.54703671058743342"/>
        </c:manualLayout>
      </c:layout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539750</xdr:colOff>
      <xdr:row>10</xdr:row>
      <xdr:rowOff>168274</xdr:rowOff>
    </xdr:from>
    <xdr:to>
      <xdr:col>14</xdr:col>
      <xdr:colOff>402166</xdr:colOff>
      <xdr:row>25</xdr:row>
      <xdr:rowOff>53974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375707</xdr:colOff>
      <xdr:row>3</xdr:row>
      <xdr:rowOff>116945</xdr:rowOff>
    </xdr:from>
    <xdr:to>
      <xdr:col>35</xdr:col>
      <xdr:colOff>550333</xdr:colOff>
      <xdr:row>27</xdr:row>
      <xdr:rowOff>169333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9"/>
  <sheetViews>
    <sheetView zoomScale="90" zoomScaleNormal="90" workbookViewId="0">
      <selection activeCell="R27" sqref="R27"/>
    </sheetView>
  </sheetViews>
  <sheetFormatPr defaultRowHeight="15" x14ac:dyDescent="0.25"/>
  <cols>
    <col min="8" max="8" width="13" customWidth="1"/>
    <col min="9" max="9" width="10.85546875" customWidth="1"/>
    <col min="10" max="10" width="10.28515625" customWidth="1"/>
    <col min="11" max="12" width="9" customWidth="1"/>
  </cols>
  <sheetData>
    <row r="2" spans="2:18" x14ac:dyDescent="0.25">
      <c r="B2" t="s">
        <v>0</v>
      </c>
    </row>
    <row r="3" spans="2:18" x14ac:dyDescent="0.25">
      <c r="B3" s="6" t="s">
        <v>21</v>
      </c>
      <c r="C3" s="6" t="s">
        <v>7</v>
      </c>
      <c r="D3" s="6" t="s">
        <v>9</v>
      </c>
      <c r="E3" s="6" t="s">
        <v>8</v>
      </c>
      <c r="F3" s="6"/>
      <c r="G3" s="6"/>
      <c r="I3" t="s">
        <v>22</v>
      </c>
      <c r="J3" t="s">
        <v>24</v>
      </c>
      <c r="K3" t="s">
        <v>23</v>
      </c>
      <c r="L3" t="s">
        <v>25</v>
      </c>
    </row>
    <row r="4" spans="2:18" ht="33.75" customHeight="1" x14ac:dyDescent="0.25">
      <c r="B4" s="6" t="s">
        <v>1</v>
      </c>
      <c r="C4" s="6"/>
      <c r="D4" s="6"/>
      <c r="E4" s="6"/>
      <c r="F4" s="7" t="s">
        <v>5</v>
      </c>
      <c r="G4" s="6" t="s">
        <v>2</v>
      </c>
      <c r="H4">
        <v>21</v>
      </c>
      <c r="I4">
        <v>25</v>
      </c>
      <c r="J4" s="13" t="s">
        <v>15</v>
      </c>
      <c r="K4" s="13" t="s">
        <v>16</v>
      </c>
      <c r="L4" s="14" t="s">
        <v>18</v>
      </c>
      <c r="M4" s="13" t="s">
        <v>17</v>
      </c>
    </row>
    <row r="5" spans="2:18" x14ac:dyDescent="0.25">
      <c r="B5" s="1">
        <v>1990</v>
      </c>
      <c r="C5" s="1">
        <f>G5/$H$4</f>
        <v>2.2380952380952381</v>
      </c>
      <c r="D5" s="1"/>
      <c r="E5" s="8">
        <f t="shared" ref="E5:E14" si="0">C5*$O$21</f>
        <v>11.684173669467787</v>
      </c>
      <c r="F5" s="4"/>
      <c r="G5" s="1">
        <v>47</v>
      </c>
      <c r="I5">
        <v>310</v>
      </c>
      <c r="J5">
        <f>E5*$I$4</f>
        <v>292.10434173669466</v>
      </c>
      <c r="L5" s="15"/>
      <c r="M5">
        <f>J5+K5+L5</f>
        <v>292.10434173669466</v>
      </c>
      <c r="N5" s="1"/>
      <c r="O5" t="s">
        <v>3</v>
      </c>
      <c r="R5" s="12" t="s">
        <v>27</v>
      </c>
    </row>
    <row r="6" spans="2:18" x14ac:dyDescent="0.25">
      <c r="B6" s="1">
        <v>1991</v>
      </c>
      <c r="C6" s="1">
        <f t="shared" ref="C6:C14" si="1">G6/$H$4</f>
        <v>2.9523809523809526</v>
      </c>
      <c r="D6" s="1"/>
      <c r="E6" s="8">
        <f t="shared" si="0"/>
        <v>15.413165266106443</v>
      </c>
      <c r="F6" s="4"/>
      <c r="G6" s="1">
        <v>62</v>
      </c>
      <c r="J6">
        <f t="shared" ref="J6:J29" si="2">E6*$I$4</f>
        <v>385.32913165266109</v>
      </c>
      <c r="L6" s="15"/>
      <c r="M6">
        <f t="shared" ref="M6:M28" si="3">J6+K6+L6</f>
        <v>385.32913165266109</v>
      </c>
    </row>
    <row r="7" spans="2:18" x14ac:dyDescent="0.25">
      <c r="B7" s="1">
        <v>1992</v>
      </c>
      <c r="C7" s="1">
        <f t="shared" si="1"/>
        <v>3.0952380952380953</v>
      </c>
      <c r="D7" s="1"/>
      <c r="E7" s="8">
        <f t="shared" si="0"/>
        <v>16.158963585434176</v>
      </c>
      <c r="F7" s="4"/>
      <c r="G7" s="1">
        <v>65</v>
      </c>
      <c r="J7">
        <f t="shared" si="2"/>
        <v>403.9740896358544</v>
      </c>
      <c r="L7" s="15"/>
      <c r="M7">
        <f t="shared" si="3"/>
        <v>403.9740896358544</v>
      </c>
      <c r="N7" s="2"/>
      <c r="O7" t="s">
        <v>4</v>
      </c>
    </row>
    <row r="8" spans="2:18" x14ac:dyDescent="0.25">
      <c r="B8" s="1">
        <v>1993</v>
      </c>
      <c r="C8" s="1">
        <f t="shared" si="1"/>
        <v>3.2380952380952381</v>
      </c>
      <c r="D8" s="1"/>
      <c r="E8" s="8">
        <f t="shared" si="0"/>
        <v>16.904761904761905</v>
      </c>
      <c r="F8" s="4"/>
      <c r="G8" s="1">
        <v>68</v>
      </c>
      <c r="J8">
        <f t="shared" si="2"/>
        <v>422.61904761904765</v>
      </c>
      <c r="L8" s="15"/>
      <c r="M8">
        <f t="shared" si="3"/>
        <v>422.61904761904765</v>
      </c>
    </row>
    <row r="9" spans="2:18" x14ac:dyDescent="0.25">
      <c r="B9" s="1">
        <v>1994</v>
      </c>
      <c r="C9" s="1">
        <f t="shared" si="1"/>
        <v>3.3333333333333335</v>
      </c>
      <c r="D9" s="1"/>
      <c r="E9" s="8">
        <f t="shared" si="0"/>
        <v>17.401960784313726</v>
      </c>
      <c r="F9" s="4"/>
      <c r="G9" s="1">
        <v>70</v>
      </c>
      <c r="J9">
        <f t="shared" si="2"/>
        <v>435.04901960784315</v>
      </c>
      <c r="L9" s="15"/>
      <c r="M9">
        <f t="shared" si="3"/>
        <v>435.04901960784315</v>
      </c>
      <c r="N9" s="4"/>
      <c r="O9" t="s">
        <v>6</v>
      </c>
    </row>
    <row r="10" spans="2:18" x14ac:dyDescent="0.25">
      <c r="B10" s="1">
        <v>1995</v>
      </c>
      <c r="C10" s="1">
        <f t="shared" si="1"/>
        <v>3.4285714285714284</v>
      </c>
      <c r="D10" s="1"/>
      <c r="E10" s="8">
        <f t="shared" si="0"/>
        <v>17.899159663865547</v>
      </c>
      <c r="F10" s="4"/>
      <c r="G10" s="1">
        <v>72</v>
      </c>
      <c r="J10">
        <f t="shared" si="2"/>
        <v>447.47899159663865</v>
      </c>
      <c r="L10" s="15"/>
      <c r="M10">
        <f t="shared" si="3"/>
        <v>447.47899159663865</v>
      </c>
    </row>
    <row r="11" spans="2:18" x14ac:dyDescent="0.25">
      <c r="B11" s="1">
        <v>1996</v>
      </c>
      <c r="C11" s="1">
        <f t="shared" si="1"/>
        <v>3.6666666666666665</v>
      </c>
      <c r="D11" s="1"/>
      <c r="E11" s="8">
        <f t="shared" si="0"/>
        <v>19.142156862745097</v>
      </c>
      <c r="F11" s="4"/>
      <c r="G11" s="1">
        <v>77</v>
      </c>
      <c r="J11">
        <f t="shared" si="2"/>
        <v>478.5539215686274</v>
      </c>
      <c r="L11" s="15"/>
      <c r="M11">
        <f t="shared" si="3"/>
        <v>478.5539215686274</v>
      </c>
      <c r="N11" s="5"/>
      <c r="O11" t="s">
        <v>10</v>
      </c>
    </row>
    <row r="12" spans="2:18" x14ac:dyDescent="0.25">
      <c r="B12" s="1">
        <v>1997</v>
      </c>
      <c r="C12" s="1">
        <f t="shared" si="1"/>
        <v>3.7619047619047619</v>
      </c>
      <c r="D12" s="1"/>
      <c r="E12" s="8">
        <f t="shared" si="0"/>
        <v>19.639355742296917</v>
      </c>
      <c r="F12" s="4"/>
      <c r="G12" s="1">
        <v>79</v>
      </c>
      <c r="J12">
        <f t="shared" si="2"/>
        <v>490.98389355742296</v>
      </c>
      <c r="L12" s="15"/>
      <c r="M12">
        <f t="shared" si="3"/>
        <v>490.98389355742296</v>
      </c>
    </row>
    <row r="13" spans="2:18" x14ac:dyDescent="0.25">
      <c r="B13" s="1">
        <v>1998</v>
      </c>
      <c r="C13" s="1">
        <f t="shared" si="1"/>
        <v>3.8571428571428572</v>
      </c>
      <c r="D13" s="1"/>
      <c r="E13" s="8">
        <f t="shared" si="0"/>
        <v>20.136554621848742</v>
      </c>
      <c r="F13" s="4"/>
      <c r="G13" s="1">
        <v>81</v>
      </c>
      <c r="H13" s="20" t="s">
        <v>20</v>
      </c>
      <c r="I13" t="s">
        <v>2</v>
      </c>
      <c r="J13">
        <f t="shared" si="2"/>
        <v>503.41386554621852</v>
      </c>
      <c r="L13" s="15"/>
      <c r="M13">
        <f t="shared" si="3"/>
        <v>503.41386554621852</v>
      </c>
      <c r="N13" s="15"/>
      <c r="O13" t="s">
        <v>19</v>
      </c>
    </row>
    <row r="14" spans="2:18" x14ac:dyDescent="0.25">
      <c r="B14" s="1">
        <v>1999</v>
      </c>
      <c r="C14" s="1">
        <f t="shared" si="1"/>
        <v>4</v>
      </c>
      <c r="D14" s="1"/>
      <c r="E14" s="8">
        <f t="shared" si="0"/>
        <v>20.882352941176471</v>
      </c>
      <c r="F14" s="4"/>
      <c r="G14" s="1">
        <v>84</v>
      </c>
      <c r="J14">
        <f t="shared" si="2"/>
        <v>522.05882352941182</v>
      </c>
      <c r="L14" s="15"/>
      <c r="M14">
        <f t="shared" si="3"/>
        <v>522.05882352941182</v>
      </c>
      <c r="N14" s="3"/>
    </row>
    <row r="15" spans="2:18" x14ac:dyDescent="0.25">
      <c r="B15" s="5">
        <v>2000</v>
      </c>
      <c r="C15" s="5">
        <v>54.284999999999997</v>
      </c>
      <c r="D15" s="5">
        <v>32.979999999999997</v>
      </c>
      <c r="E15" s="9">
        <v>21.3</v>
      </c>
      <c r="F15" s="5"/>
      <c r="G15" s="3"/>
      <c r="H15" s="21">
        <v>0.1</v>
      </c>
      <c r="I15" s="21">
        <f>H15*$I$5</f>
        <v>31</v>
      </c>
      <c r="J15">
        <f t="shared" si="2"/>
        <v>532.5</v>
      </c>
      <c r="K15">
        <f t="shared" ref="K15:K28" si="4">D15*$I$4</f>
        <v>824.49999999999989</v>
      </c>
      <c r="L15" s="15">
        <v>0.54</v>
      </c>
      <c r="M15">
        <f>J15+K15+L15+I15</f>
        <v>1388.54</v>
      </c>
      <c r="N15" s="21"/>
      <c r="O15" t="s">
        <v>26</v>
      </c>
    </row>
    <row r="16" spans="2:18" x14ac:dyDescent="0.25">
      <c r="B16" s="5">
        <v>2001</v>
      </c>
      <c r="C16" s="5">
        <v>59.954000000000001</v>
      </c>
      <c r="D16" s="5">
        <v>34.61</v>
      </c>
      <c r="E16" s="9">
        <v>25.11</v>
      </c>
      <c r="F16" s="5"/>
      <c r="G16" s="3"/>
      <c r="H16" s="21">
        <v>0.09</v>
      </c>
      <c r="I16" s="21">
        <f t="shared" ref="I16:I21" si="5">H16*$I$5</f>
        <v>27.9</v>
      </c>
      <c r="J16">
        <f>E16*$I$4</f>
        <v>627.75</v>
      </c>
      <c r="K16">
        <f t="shared" si="4"/>
        <v>865.25</v>
      </c>
      <c r="L16" s="15">
        <v>0.52</v>
      </c>
      <c r="M16">
        <f t="shared" ref="M16:M21" si="6">J16+K16+L16+I16</f>
        <v>1521.42</v>
      </c>
    </row>
    <row r="17" spans="2:21" x14ac:dyDescent="0.25">
      <c r="B17" s="5">
        <v>2002</v>
      </c>
      <c r="C17" s="5">
        <v>56.954000000000001</v>
      </c>
      <c r="D17" s="5">
        <v>29.15</v>
      </c>
      <c r="E17" s="9">
        <v>27.8</v>
      </c>
      <c r="F17" s="5">
        <v>4.3</v>
      </c>
      <c r="G17" s="3"/>
      <c r="H17" s="21">
        <v>0.09</v>
      </c>
      <c r="I17" s="21">
        <f t="shared" si="5"/>
        <v>27.9</v>
      </c>
      <c r="J17">
        <f t="shared" si="2"/>
        <v>695</v>
      </c>
      <c r="K17">
        <f t="shared" si="4"/>
        <v>728.75</v>
      </c>
      <c r="L17" s="15">
        <v>0.53</v>
      </c>
      <c r="M17">
        <f t="shared" si="6"/>
        <v>1452.18</v>
      </c>
      <c r="N17" s="19" t="s">
        <v>11</v>
      </c>
      <c r="O17" s="19"/>
      <c r="P17" s="19"/>
      <c r="Q17" s="19"/>
      <c r="R17" s="19"/>
      <c r="S17" s="16"/>
      <c r="T17" s="16"/>
      <c r="U17" s="16"/>
    </row>
    <row r="18" spans="2:21" x14ac:dyDescent="0.25">
      <c r="B18" s="5">
        <v>2003</v>
      </c>
      <c r="C18" s="5">
        <v>58.804000000000002</v>
      </c>
      <c r="D18" s="5">
        <v>29.93</v>
      </c>
      <c r="E18" s="9">
        <v>28.88</v>
      </c>
      <c r="F18" s="5">
        <v>10.3</v>
      </c>
      <c r="G18" s="3"/>
      <c r="H18" s="21">
        <v>0.08</v>
      </c>
      <c r="I18" s="21">
        <f t="shared" si="5"/>
        <v>24.8</v>
      </c>
      <c r="J18">
        <f t="shared" si="2"/>
        <v>722</v>
      </c>
      <c r="K18">
        <f t="shared" si="4"/>
        <v>748.25</v>
      </c>
      <c r="L18" s="15">
        <v>0.49</v>
      </c>
      <c r="M18">
        <f t="shared" si="6"/>
        <v>1495.54</v>
      </c>
      <c r="N18" s="16"/>
      <c r="O18" s="16">
        <v>2000</v>
      </c>
      <c r="P18" s="16">
        <v>2001</v>
      </c>
      <c r="Q18" s="16">
        <v>2002</v>
      </c>
      <c r="R18" s="16">
        <v>2003</v>
      </c>
      <c r="S18" s="16">
        <v>2004</v>
      </c>
      <c r="T18" s="16">
        <v>2005</v>
      </c>
      <c r="U18" s="16">
        <v>2006</v>
      </c>
    </row>
    <row r="19" spans="2:21" x14ac:dyDescent="0.25">
      <c r="B19" s="5">
        <v>2004</v>
      </c>
      <c r="C19" s="5">
        <v>59.24</v>
      </c>
      <c r="D19" s="5">
        <v>31.48</v>
      </c>
      <c r="E19" s="9">
        <v>27.76</v>
      </c>
      <c r="F19" s="5"/>
      <c r="G19" s="3"/>
      <c r="H19" s="21">
        <v>7.0000000000000007E-2</v>
      </c>
      <c r="I19" s="21">
        <f t="shared" si="5"/>
        <v>21.700000000000003</v>
      </c>
      <c r="J19">
        <f t="shared" si="2"/>
        <v>694</v>
      </c>
      <c r="K19">
        <f t="shared" si="4"/>
        <v>787</v>
      </c>
      <c r="L19" s="15">
        <v>0.49</v>
      </c>
      <c r="M19">
        <f t="shared" si="6"/>
        <v>1503.19</v>
      </c>
      <c r="N19" s="16" t="s">
        <v>13</v>
      </c>
      <c r="O19" s="16">
        <v>4.08</v>
      </c>
      <c r="P19" s="16">
        <v>4.2</v>
      </c>
      <c r="Q19" s="16">
        <v>10.029999999999999</v>
      </c>
      <c r="R19" s="16">
        <v>10.31</v>
      </c>
      <c r="S19" s="16">
        <v>10.63</v>
      </c>
      <c r="T19" s="16">
        <v>10.8</v>
      </c>
      <c r="U19" s="16">
        <v>11.3</v>
      </c>
    </row>
    <row r="20" spans="2:21" x14ac:dyDescent="0.25">
      <c r="B20" s="5">
        <v>2005</v>
      </c>
      <c r="C20" s="5">
        <v>59.026000000000003</v>
      </c>
      <c r="D20" s="5">
        <v>29.26</v>
      </c>
      <c r="E20" s="9">
        <v>29.77</v>
      </c>
      <c r="F20" s="5"/>
      <c r="G20" s="3"/>
      <c r="H20" s="21">
        <v>0.08</v>
      </c>
      <c r="I20" s="21">
        <f t="shared" si="5"/>
        <v>24.8</v>
      </c>
      <c r="J20">
        <f t="shared" si="2"/>
        <v>744.25</v>
      </c>
      <c r="K20">
        <f t="shared" si="4"/>
        <v>731.5</v>
      </c>
      <c r="L20" s="15">
        <v>0.49</v>
      </c>
      <c r="M20">
        <f t="shared" si="6"/>
        <v>1501.04</v>
      </c>
      <c r="N20" s="16" t="s">
        <v>12</v>
      </c>
      <c r="O20" s="16">
        <v>21.3</v>
      </c>
      <c r="P20" s="16">
        <v>25.11</v>
      </c>
      <c r="Q20" s="16">
        <v>27.8</v>
      </c>
      <c r="R20" s="16">
        <v>28.88</v>
      </c>
      <c r="S20" s="16">
        <v>27.76</v>
      </c>
      <c r="T20" s="16">
        <v>29.77</v>
      </c>
      <c r="U20" s="16">
        <v>33.700000000000003</v>
      </c>
    </row>
    <row r="21" spans="2:21" x14ac:dyDescent="0.25">
      <c r="B21" s="5">
        <v>2006</v>
      </c>
      <c r="C21" s="5">
        <v>62.268000000000001</v>
      </c>
      <c r="D21" s="5">
        <v>28.57</v>
      </c>
      <c r="E21" s="9">
        <v>33.700000000000003</v>
      </c>
      <c r="F21" s="5"/>
      <c r="G21" s="3"/>
      <c r="H21" s="21">
        <v>0.08</v>
      </c>
      <c r="I21" s="21">
        <f t="shared" si="5"/>
        <v>24.8</v>
      </c>
      <c r="J21">
        <f t="shared" si="2"/>
        <v>842.50000000000011</v>
      </c>
      <c r="K21">
        <f t="shared" si="4"/>
        <v>714.25</v>
      </c>
      <c r="L21" s="15">
        <v>0.52</v>
      </c>
      <c r="M21">
        <f t="shared" si="6"/>
        <v>1582.07</v>
      </c>
      <c r="N21" s="16" t="s">
        <v>14</v>
      </c>
      <c r="O21" s="17">
        <f>O20/O19</f>
        <v>5.2205882352941178</v>
      </c>
      <c r="P21" s="18">
        <f t="shared" ref="P21:U21" si="7">P20/P19</f>
        <v>5.9785714285714278</v>
      </c>
      <c r="Q21" s="18">
        <f t="shared" si="7"/>
        <v>2.7716849451645067</v>
      </c>
      <c r="R21" s="18">
        <f t="shared" si="7"/>
        <v>2.8011639185257029</v>
      </c>
      <c r="S21" s="18">
        <f t="shared" si="7"/>
        <v>2.6114769520225773</v>
      </c>
      <c r="T21" s="18">
        <f t="shared" si="7"/>
        <v>2.7564814814814813</v>
      </c>
      <c r="U21" s="18">
        <f t="shared" si="7"/>
        <v>2.9823008849557522</v>
      </c>
    </row>
    <row r="22" spans="2:21" x14ac:dyDescent="0.25">
      <c r="B22" s="2">
        <v>2007</v>
      </c>
      <c r="C22" s="2"/>
      <c r="D22" s="2"/>
      <c r="E22" s="10">
        <v>42.303201067573546</v>
      </c>
      <c r="F22" s="4"/>
      <c r="G22" s="3"/>
      <c r="J22">
        <f t="shared" si="2"/>
        <v>1057.5800266893386</v>
      </c>
      <c r="K22">
        <f t="shared" si="4"/>
        <v>0</v>
      </c>
      <c r="L22" s="15"/>
      <c r="M22">
        <f t="shared" si="3"/>
        <v>1057.5800266893386</v>
      </c>
    </row>
    <row r="23" spans="2:21" x14ac:dyDescent="0.25">
      <c r="B23" s="2">
        <v>2008</v>
      </c>
      <c r="C23" s="2"/>
      <c r="D23" s="2"/>
      <c r="E23" s="10">
        <v>46.079665174699556</v>
      </c>
      <c r="F23" s="4"/>
      <c r="G23" s="3"/>
      <c r="J23">
        <f t="shared" si="2"/>
        <v>1151.9916293674889</v>
      </c>
      <c r="K23">
        <f t="shared" si="4"/>
        <v>0</v>
      </c>
      <c r="L23" s="15"/>
      <c r="M23">
        <f t="shared" si="3"/>
        <v>1151.9916293674889</v>
      </c>
    </row>
    <row r="24" spans="2:21" x14ac:dyDescent="0.25">
      <c r="B24" s="2">
        <v>2009</v>
      </c>
      <c r="C24" s="2"/>
      <c r="D24" s="2"/>
      <c r="E24" s="10">
        <v>37.489790829547154</v>
      </c>
      <c r="F24" s="4"/>
      <c r="G24" s="3"/>
      <c r="J24">
        <f t="shared" si="2"/>
        <v>937.24477073867888</v>
      </c>
      <c r="K24">
        <f t="shared" si="4"/>
        <v>0</v>
      </c>
      <c r="L24" s="15"/>
      <c r="M24">
        <f t="shared" si="3"/>
        <v>937.24477073867888</v>
      </c>
    </row>
    <row r="25" spans="2:21" x14ac:dyDescent="0.25">
      <c r="B25" s="2">
        <v>2010</v>
      </c>
      <c r="C25" s="2"/>
      <c r="D25" s="2"/>
      <c r="E25" s="10">
        <v>43.633602698164268</v>
      </c>
      <c r="F25" s="4"/>
      <c r="G25" s="3"/>
      <c r="J25">
        <f t="shared" si="2"/>
        <v>1090.8400674541067</v>
      </c>
      <c r="K25">
        <f t="shared" si="4"/>
        <v>0</v>
      </c>
      <c r="L25" s="15"/>
      <c r="M25">
        <f t="shared" si="3"/>
        <v>1090.8400674541067</v>
      </c>
    </row>
    <row r="26" spans="2:21" x14ac:dyDescent="0.25">
      <c r="B26" s="2">
        <v>2011</v>
      </c>
      <c r="C26" s="2"/>
      <c r="D26" s="2"/>
      <c r="E26" s="10">
        <v>45.485705207796897</v>
      </c>
      <c r="F26" s="4"/>
      <c r="G26" s="3"/>
      <c r="J26">
        <f t="shared" si="2"/>
        <v>1137.1426301949225</v>
      </c>
      <c r="K26">
        <f t="shared" si="4"/>
        <v>0</v>
      </c>
      <c r="L26" s="15"/>
      <c r="M26">
        <f t="shared" si="3"/>
        <v>1137.1426301949225</v>
      </c>
    </row>
    <row r="27" spans="2:21" x14ac:dyDescent="0.25">
      <c r="B27" s="2">
        <v>2012</v>
      </c>
      <c r="C27" s="2"/>
      <c r="D27" s="2"/>
      <c r="E27" s="10">
        <v>44.040231318823061</v>
      </c>
      <c r="F27" s="4">
        <v>34.4</v>
      </c>
      <c r="G27" s="3"/>
      <c r="J27">
        <f t="shared" si="2"/>
        <v>1101.0057829705765</v>
      </c>
      <c r="K27">
        <f t="shared" si="4"/>
        <v>0</v>
      </c>
      <c r="L27" s="15"/>
      <c r="M27">
        <f t="shared" si="3"/>
        <v>1101.0057829705765</v>
      </c>
    </row>
    <row r="28" spans="2:21" x14ac:dyDescent="0.25">
      <c r="B28" s="2">
        <v>2013</v>
      </c>
      <c r="C28" s="2"/>
      <c r="D28" s="2"/>
      <c r="E28" s="10">
        <v>43.541341604560017</v>
      </c>
      <c r="F28" s="4">
        <v>38.33</v>
      </c>
      <c r="G28" s="3">
        <f>E28/F28</f>
        <v>1.1359598644549966</v>
      </c>
      <c r="J28">
        <f t="shared" si="2"/>
        <v>1088.5335401140005</v>
      </c>
      <c r="K28">
        <f t="shared" si="4"/>
        <v>0</v>
      </c>
      <c r="L28" s="15"/>
      <c r="M28">
        <f t="shared" si="3"/>
        <v>1088.5335401140005</v>
      </c>
    </row>
    <row r="29" spans="2:21" x14ac:dyDescent="0.25">
      <c r="B29" s="3">
        <v>2014</v>
      </c>
      <c r="E29" s="11">
        <f>F29*G28</f>
        <v>42.234987760436773</v>
      </c>
      <c r="F29" s="4">
        <v>37.18</v>
      </c>
      <c r="J29">
        <f t="shared" si="2"/>
        <v>1055.8746940109193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67"/>
  <sheetViews>
    <sheetView zoomScale="80" zoomScaleNormal="80" workbookViewId="0">
      <pane ySplit="930" topLeftCell="A28" activePane="bottomLeft"/>
      <selection activeCell="K18" sqref="K18"/>
      <selection pane="bottomLeft" activeCell="J2" sqref="J2"/>
    </sheetView>
  </sheetViews>
  <sheetFormatPr defaultRowHeight="15" x14ac:dyDescent="0.25"/>
  <cols>
    <col min="1" max="1" width="10.85546875" customWidth="1"/>
    <col min="2" max="2" width="10.5703125" customWidth="1"/>
    <col min="3" max="3" width="12.42578125" customWidth="1"/>
    <col min="18" max="18" width="19.7109375" customWidth="1"/>
    <col min="20" max="20" width="10.42578125" customWidth="1"/>
    <col min="21" max="21" width="10.7109375" customWidth="1"/>
    <col min="24" max="24" width="17.140625" customWidth="1"/>
  </cols>
  <sheetData>
    <row r="1" spans="1:25" ht="42.75" customHeight="1" x14ac:dyDescent="0.25">
      <c r="A1" s="22" t="s">
        <v>1</v>
      </c>
      <c r="B1" s="23" t="s">
        <v>28</v>
      </c>
      <c r="C1" s="23" t="s">
        <v>30</v>
      </c>
      <c r="D1" s="23" t="s">
        <v>29</v>
      </c>
      <c r="E1" s="23" t="s">
        <v>31</v>
      </c>
      <c r="F1" s="23" t="s">
        <v>32</v>
      </c>
      <c r="G1" s="23" t="s">
        <v>33</v>
      </c>
      <c r="H1" s="27" t="s">
        <v>34</v>
      </c>
      <c r="I1" s="28" t="s">
        <v>43</v>
      </c>
      <c r="J1" s="28" t="s">
        <v>44</v>
      </c>
      <c r="K1" s="28" t="s">
        <v>45</v>
      </c>
      <c r="L1" s="28" t="s">
        <v>46</v>
      </c>
      <c r="M1" s="28" t="s">
        <v>47</v>
      </c>
      <c r="N1" s="28" t="s">
        <v>48</v>
      </c>
      <c r="O1" s="28" t="s">
        <v>49</v>
      </c>
      <c r="P1" s="30" t="s">
        <v>50</v>
      </c>
      <c r="Q1" s="30" t="s">
        <v>51</v>
      </c>
      <c r="S1" s="6" t="s">
        <v>1</v>
      </c>
      <c r="T1" s="13" t="s">
        <v>28</v>
      </c>
      <c r="U1" s="13" t="s">
        <v>107</v>
      </c>
      <c r="V1" s="13" t="s">
        <v>108</v>
      </c>
      <c r="W1" s="13" t="s">
        <v>106</v>
      </c>
      <c r="X1" s="13" t="s">
        <v>123</v>
      </c>
      <c r="Y1" s="113" t="s">
        <v>124</v>
      </c>
    </row>
    <row r="2" spans="1:25" x14ac:dyDescent="0.25">
      <c r="A2" s="24">
        <v>2000</v>
      </c>
      <c r="B2" s="24">
        <v>1.1510940000000001</v>
      </c>
      <c r="C2" s="24">
        <v>230.93</v>
      </c>
      <c r="D2" s="24"/>
      <c r="E2" s="24">
        <f>B2*C2</f>
        <v>265.82213742000005</v>
      </c>
      <c r="F2" s="24"/>
      <c r="G2" s="25">
        <v>0.75</v>
      </c>
      <c r="H2" s="29">
        <f>E2*G2</f>
        <v>199.36660306500005</v>
      </c>
      <c r="I2" s="29">
        <f>$H$2*A$56</f>
        <v>29.904990459750007</v>
      </c>
      <c r="J2" s="29">
        <f t="shared" ref="J2:O2" si="0">$H$2*B$56</f>
        <v>99.683301532500025</v>
      </c>
      <c r="K2" s="29">
        <f t="shared" si="0"/>
        <v>23.923992367800004</v>
      </c>
      <c r="L2" s="29">
        <f t="shared" si="0"/>
        <v>3.987332061300001</v>
      </c>
      <c r="M2" s="29">
        <f t="shared" si="0"/>
        <v>9.9683301532500028</v>
      </c>
      <c r="N2" s="29">
        <f t="shared" si="0"/>
        <v>0.59809980919500016</v>
      </c>
      <c r="O2" s="29">
        <f t="shared" si="0"/>
        <v>31.300556681205009</v>
      </c>
      <c r="R2" s="120" t="s">
        <v>125</v>
      </c>
      <c r="S2">
        <v>2014</v>
      </c>
      <c r="T2">
        <v>1.219265</v>
      </c>
      <c r="U2">
        <v>341.85</v>
      </c>
      <c r="W2">
        <f>T2*U2</f>
        <v>416.80574025000004</v>
      </c>
      <c r="X2">
        <v>1219265</v>
      </c>
    </row>
    <row r="3" spans="1:25" x14ac:dyDescent="0.25">
      <c r="A3" s="24">
        <f>A2+1</f>
        <v>2001</v>
      </c>
      <c r="B3" s="24">
        <v>1.160083</v>
      </c>
      <c r="C3" s="24">
        <v>264.37</v>
      </c>
      <c r="D3" s="24">
        <f>(C3-C2)/C2%</f>
        <v>14.480578530290563</v>
      </c>
      <c r="E3" s="24">
        <f t="shared" ref="E3:E16" si="1">B3*C3</f>
        <v>306.69114271000001</v>
      </c>
      <c r="F3" s="24">
        <f>(E3-E2)/E2%</f>
        <v>15.374568005006584</v>
      </c>
      <c r="G3" s="25">
        <v>0.88</v>
      </c>
      <c r="H3" s="29">
        <f t="shared" ref="H3:H15" si="2">E3*G3</f>
        <v>269.8882055848</v>
      </c>
      <c r="I3" s="29">
        <f>$H$3*A$56</f>
        <v>40.483230837720001</v>
      </c>
      <c r="J3" s="29">
        <f t="shared" ref="J3:O3" si="3">$H$3*B$56</f>
        <v>134.9441027924</v>
      </c>
      <c r="K3" s="29">
        <f t="shared" si="3"/>
        <v>32.386584670175999</v>
      </c>
      <c r="L3" s="29">
        <f t="shared" si="3"/>
        <v>5.3977641116960005</v>
      </c>
      <c r="M3" s="29">
        <f t="shared" si="3"/>
        <v>13.49441027924</v>
      </c>
      <c r="N3" s="29">
        <f t="shared" si="3"/>
        <v>0.80966461675440005</v>
      </c>
      <c r="O3" s="29">
        <f t="shared" si="3"/>
        <v>42.3724482768136</v>
      </c>
      <c r="R3" s="120"/>
      <c r="S3">
        <v>2015</v>
      </c>
      <c r="T3">
        <v>1.2199291999999999</v>
      </c>
      <c r="U3">
        <f>W3/T3</f>
        <v>348.4971546340559</v>
      </c>
      <c r="V3" s="11">
        <f>(U3-U2)/U2%</f>
        <v>1.9444653017568758</v>
      </c>
      <c r="W3">
        <f>W2*(1+$R$10)</f>
        <v>425.14185505500006</v>
      </c>
      <c r="X3">
        <v>1219929.2</v>
      </c>
    </row>
    <row r="4" spans="1:25" x14ac:dyDescent="0.25">
      <c r="A4" s="24">
        <f t="shared" ref="A4:A16" si="4">A3+1</f>
        <v>2002</v>
      </c>
      <c r="B4" s="24">
        <v>1.1679949999999999</v>
      </c>
      <c r="C4" s="24">
        <v>311.57</v>
      </c>
      <c r="D4" s="24">
        <f t="shared" ref="D4:D52" si="5">(C4-C3)/C3%</f>
        <v>17.853765555849751</v>
      </c>
      <c r="E4" s="24">
        <f t="shared" si="1"/>
        <v>363.91220214999998</v>
      </c>
      <c r="F4" s="24">
        <f t="shared" ref="F4:F52" si="6">(E4-E3)/E3%</f>
        <v>18.65755200309351</v>
      </c>
      <c r="G4" s="25">
        <v>1</v>
      </c>
      <c r="H4" s="29">
        <f t="shared" si="2"/>
        <v>363.91220214999998</v>
      </c>
      <c r="I4" s="29">
        <f>$H$4*A$56</f>
        <v>54.586830322499999</v>
      </c>
      <c r="J4" s="29">
        <f t="shared" ref="J4:O4" si="7">$H$4*B$56</f>
        <v>181.95610107499999</v>
      </c>
      <c r="K4" s="29">
        <f t="shared" si="7"/>
        <v>43.669464257999998</v>
      </c>
      <c r="L4" s="29">
        <f t="shared" si="7"/>
        <v>7.2782440429999999</v>
      </c>
      <c r="M4" s="29">
        <f t="shared" si="7"/>
        <v>18.195610107499999</v>
      </c>
      <c r="N4" s="29">
        <f t="shared" si="7"/>
        <v>1.09173660645</v>
      </c>
      <c r="O4" s="29">
        <f t="shared" si="7"/>
        <v>57.134215737550001</v>
      </c>
      <c r="R4" s="120"/>
      <c r="S4">
        <v>2016</v>
      </c>
      <c r="T4">
        <v>1.2205933999999998</v>
      </c>
      <c r="U4">
        <f t="shared" ref="U4:U38" si="8">W4/T4</f>
        <v>355.27366619883423</v>
      </c>
      <c r="V4" s="11">
        <f t="shared" ref="V4:V38" si="9">(U4-U3)/U3%</f>
        <v>1.9444955216045017</v>
      </c>
      <c r="W4">
        <f t="shared" ref="W4:W38" si="10">W3*(1+$R$10)</f>
        <v>433.64469215610006</v>
      </c>
      <c r="X4">
        <v>1220593.3999999999</v>
      </c>
    </row>
    <row r="5" spans="1:25" x14ac:dyDescent="0.25">
      <c r="A5" s="24">
        <f t="shared" si="4"/>
        <v>2003</v>
      </c>
      <c r="B5" s="24">
        <v>1.176323</v>
      </c>
      <c r="C5" s="24">
        <v>316.62</v>
      </c>
      <c r="D5" s="24">
        <f t="shared" si="5"/>
        <v>1.6208235709471424</v>
      </c>
      <c r="E5" s="24">
        <f t="shared" si="1"/>
        <v>372.44738826000003</v>
      </c>
      <c r="F5" s="24">
        <f t="shared" si="6"/>
        <v>2.3453970654388625</v>
      </c>
      <c r="G5" s="25">
        <v>1</v>
      </c>
      <c r="H5" s="29">
        <f t="shared" si="2"/>
        <v>372.44738826000003</v>
      </c>
      <c r="I5" s="29">
        <f>$H$5*A$56</f>
        <v>55.867108239000004</v>
      </c>
      <c r="J5" s="29">
        <f t="shared" ref="J5:O5" si="11">$H$5*B$56</f>
        <v>186.22369413000001</v>
      </c>
      <c r="K5" s="29">
        <f t="shared" si="11"/>
        <v>44.693686591199999</v>
      </c>
      <c r="L5" s="29">
        <f t="shared" si="11"/>
        <v>7.4489477652000007</v>
      </c>
      <c r="M5" s="29">
        <f t="shared" si="11"/>
        <v>18.622369413000001</v>
      </c>
      <c r="N5" s="29">
        <f t="shared" si="11"/>
        <v>1.1173421647800001</v>
      </c>
      <c r="O5" s="29">
        <f t="shared" si="11"/>
        <v>58.474239956820007</v>
      </c>
      <c r="R5" s="120"/>
      <c r="S5">
        <v>2017</v>
      </c>
      <c r="T5">
        <v>1.2212575999999997</v>
      </c>
      <c r="U5">
        <f t="shared" si="8"/>
        <v>362.18205397388903</v>
      </c>
      <c r="V5" s="11">
        <f t="shared" si="9"/>
        <v>1.9445257085810601</v>
      </c>
      <c r="W5">
        <f t="shared" si="10"/>
        <v>442.31758599922205</v>
      </c>
      <c r="X5">
        <v>1221257.5999999999</v>
      </c>
    </row>
    <row r="6" spans="1:25" x14ac:dyDescent="0.25">
      <c r="A6" s="24">
        <f t="shared" si="4"/>
        <v>2004</v>
      </c>
      <c r="B6" s="24">
        <v>1.1835329999999999</v>
      </c>
      <c r="C6" s="24">
        <v>322.08999999999997</v>
      </c>
      <c r="D6" s="24">
        <f t="shared" si="5"/>
        <v>1.7276230181289782</v>
      </c>
      <c r="E6" s="24">
        <f t="shared" si="1"/>
        <v>381.20414396999996</v>
      </c>
      <c r="F6" s="24">
        <f t="shared" si="6"/>
        <v>2.3511389758724723</v>
      </c>
      <c r="G6" s="25">
        <v>1</v>
      </c>
      <c r="H6" s="29">
        <f t="shared" si="2"/>
        <v>381.20414396999996</v>
      </c>
      <c r="I6" s="29">
        <f>$H$6*A$56</f>
        <v>57.180621595499993</v>
      </c>
      <c r="J6" s="29">
        <f t="shared" ref="J6:O6" si="12">$H$6*B$56</f>
        <v>190.60207198499998</v>
      </c>
      <c r="K6" s="29">
        <f t="shared" si="12"/>
        <v>45.744497276399997</v>
      </c>
      <c r="L6" s="29">
        <f t="shared" si="12"/>
        <v>7.6240828793999995</v>
      </c>
      <c r="M6" s="29">
        <f t="shared" si="12"/>
        <v>19.060207198499999</v>
      </c>
      <c r="N6" s="29">
        <f t="shared" si="12"/>
        <v>1.1436124319099998</v>
      </c>
      <c r="O6" s="29">
        <f t="shared" si="12"/>
        <v>59.849050603289996</v>
      </c>
      <c r="R6" s="120"/>
      <c r="S6">
        <v>2018</v>
      </c>
      <c r="T6">
        <v>1.2219217999999998</v>
      </c>
      <c r="U6">
        <f t="shared" si="8"/>
        <v>369.22488633823093</v>
      </c>
      <c r="V6" s="11">
        <f t="shared" si="9"/>
        <v>1.9445558627401367</v>
      </c>
      <c r="W6">
        <f t="shared" si="10"/>
        <v>451.1639377192065</v>
      </c>
      <c r="X6">
        <v>1221921.7999999998</v>
      </c>
    </row>
    <row r="7" spans="1:25" x14ac:dyDescent="0.25">
      <c r="A7" s="24">
        <f t="shared" si="4"/>
        <v>2005</v>
      </c>
      <c r="B7" s="24">
        <v>1.190361</v>
      </c>
      <c r="C7" s="24">
        <v>327.78</v>
      </c>
      <c r="D7" s="24">
        <f t="shared" si="5"/>
        <v>1.7665869787947461</v>
      </c>
      <c r="E7" s="24">
        <f t="shared" si="1"/>
        <v>390.17652857999997</v>
      </c>
      <c r="F7" s="24">
        <f t="shared" si="6"/>
        <v>2.3536954547656008</v>
      </c>
      <c r="G7" s="25">
        <v>1</v>
      </c>
      <c r="H7" s="29">
        <f t="shared" si="2"/>
        <v>390.17652857999997</v>
      </c>
      <c r="I7" s="29">
        <f>$H$7*A$56</f>
        <v>58.526479286999994</v>
      </c>
      <c r="J7" s="29">
        <f t="shared" ref="J7:O7" si="13">$H$7*B$56</f>
        <v>195.08826428999998</v>
      </c>
      <c r="K7" s="29">
        <f t="shared" si="13"/>
        <v>46.821183429599998</v>
      </c>
      <c r="L7" s="29">
        <f t="shared" si="13"/>
        <v>7.8035305715999996</v>
      </c>
      <c r="M7" s="29">
        <f t="shared" si="13"/>
        <v>19.508826428999999</v>
      </c>
      <c r="N7" s="29">
        <f t="shared" si="13"/>
        <v>1.17052958574</v>
      </c>
      <c r="O7" s="29">
        <f t="shared" si="13"/>
        <v>61.257714987059998</v>
      </c>
      <c r="P7">
        <v>5.9130000000000003</v>
      </c>
      <c r="Q7">
        <v>0.53685400000000005</v>
      </c>
      <c r="R7" s="120"/>
      <c r="S7">
        <v>2019</v>
      </c>
      <c r="T7">
        <v>1.222586</v>
      </c>
      <c r="U7">
        <f>W7/T7</f>
        <v>376.40478172790353</v>
      </c>
      <c r="V7" s="11">
        <f t="shared" si="9"/>
        <v>1.9445859841352631</v>
      </c>
      <c r="W7">
        <f t="shared" si="10"/>
        <v>460.18721647359064</v>
      </c>
      <c r="X7">
        <v>1222586</v>
      </c>
    </row>
    <row r="8" spans="1:25" x14ac:dyDescent="0.25">
      <c r="A8" s="24">
        <f t="shared" si="4"/>
        <v>2006</v>
      </c>
      <c r="B8" s="24">
        <v>1.195676</v>
      </c>
      <c r="C8" s="24">
        <v>340.43</v>
      </c>
      <c r="D8" s="24">
        <f t="shared" si="5"/>
        <v>3.859295869180559</v>
      </c>
      <c r="E8" s="24">
        <f t="shared" si="1"/>
        <v>407.04398068</v>
      </c>
      <c r="F8" s="24">
        <f t="shared" si="6"/>
        <v>4.323030952524765</v>
      </c>
      <c r="G8" s="25">
        <v>1</v>
      </c>
      <c r="H8" s="29">
        <f t="shared" si="2"/>
        <v>407.04398068</v>
      </c>
      <c r="I8" s="29">
        <f>$H$8*A$56</f>
        <v>61.056597101999998</v>
      </c>
      <c r="J8" s="29">
        <f t="shared" ref="J8:O8" si="14">$H$8*B$56</f>
        <v>203.52199034</v>
      </c>
      <c r="K8" s="29">
        <f t="shared" si="14"/>
        <v>48.845277681599995</v>
      </c>
      <c r="L8" s="29">
        <f t="shared" si="14"/>
        <v>8.140879613600001</v>
      </c>
      <c r="M8" s="29">
        <f t="shared" si="14"/>
        <v>20.352199034000002</v>
      </c>
      <c r="N8" s="29">
        <f t="shared" si="14"/>
        <v>1.22113194204</v>
      </c>
      <c r="O8" s="29">
        <f t="shared" si="14"/>
        <v>63.905904966759998</v>
      </c>
      <c r="P8">
        <v>8.0559999999999992</v>
      </c>
      <c r="Q8">
        <v>0.49882599999999999</v>
      </c>
      <c r="R8" s="120"/>
      <c r="S8">
        <v>2020</v>
      </c>
      <c r="T8">
        <v>1.2218556</v>
      </c>
      <c r="U8">
        <f t="shared" si="8"/>
        <v>384.16238449376704</v>
      </c>
      <c r="V8" s="11">
        <f t="shared" si="9"/>
        <v>2.0609734898297192</v>
      </c>
      <c r="W8">
        <f t="shared" si="10"/>
        <v>469.39096080306246</v>
      </c>
      <c r="X8">
        <v>1221855.6000000001</v>
      </c>
    </row>
    <row r="9" spans="1:25" x14ac:dyDescent="0.25">
      <c r="A9" s="24">
        <f t="shared" si="4"/>
        <v>2007</v>
      </c>
      <c r="B9" s="24">
        <v>1.200887</v>
      </c>
      <c r="C9" s="24">
        <v>328.44</v>
      </c>
      <c r="D9" s="24">
        <f t="shared" si="5"/>
        <v>-3.5220162735364124</v>
      </c>
      <c r="E9" s="24">
        <f t="shared" si="1"/>
        <v>394.41932628000001</v>
      </c>
      <c r="F9" s="24">
        <f t="shared" si="6"/>
        <v>-3.1015455329690638</v>
      </c>
      <c r="G9" s="25">
        <v>1</v>
      </c>
      <c r="H9" s="29">
        <f t="shared" si="2"/>
        <v>394.41932628000001</v>
      </c>
      <c r="I9" s="29">
        <f>$H$9*A$56</f>
        <v>59.162898941999998</v>
      </c>
      <c r="J9" s="29">
        <f t="shared" ref="J9:O9" si="15">$H$9*B$56</f>
        <v>197.20966314</v>
      </c>
      <c r="K9" s="29">
        <f t="shared" si="15"/>
        <v>47.330319153600001</v>
      </c>
      <c r="L9" s="29">
        <f t="shared" si="15"/>
        <v>7.8883865256000005</v>
      </c>
      <c r="M9" s="29">
        <f t="shared" si="15"/>
        <v>19.720966314000002</v>
      </c>
      <c r="N9" s="29">
        <f t="shared" si="15"/>
        <v>1.1832579788399999</v>
      </c>
      <c r="O9" s="29">
        <f t="shared" si="15"/>
        <v>61.92383422596</v>
      </c>
      <c r="P9">
        <v>13.077</v>
      </c>
      <c r="Q9">
        <v>0.88669200000000004</v>
      </c>
      <c r="R9" s="120"/>
      <c r="S9">
        <v>2021</v>
      </c>
      <c r="T9">
        <v>1.2211252000000001</v>
      </c>
      <c r="U9">
        <f t="shared" si="8"/>
        <v>392.08000950199346</v>
      </c>
      <c r="V9" s="11">
        <f t="shared" si="9"/>
        <v>2.0610099603218401</v>
      </c>
      <c r="W9">
        <f t="shared" si="10"/>
        <v>478.7787800191237</v>
      </c>
      <c r="X9">
        <v>1221125.2000000002</v>
      </c>
    </row>
    <row r="10" spans="1:25" x14ac:dyDescent="0.25">
      <c r="A10" s="24">
        <f t="shared" si="4"/>
        <v>2008</v>
      </c>
      <c r="B10" s="24">
        <v>1.204955</v>
      </c>
      <c r="C10" s="24">
        <v>331.54</v>
      </c>
      <c r="D10" s="24">
        <f t="shared" si="5"/>
        <v>0.9438558031908485</v>
      </c>
      <c r="E10" s="24">
        <f t="shared" si="1"/>
        <v>399.49078070000002</v>
      </c>
      <c r="F10" s="24">
        <f t="shared" si="6"/>
        <v>1.2858027186020193</v>
      </c>
      <c r="G10" s="25">
        <v>1</v>
      </c>
      <c r="H10" s="29">
        <f t="shared" si="2"/>
        <v>399.49078070000002</v>
      </c>
      <c r="I10" s="29">
        <f>$H$10*A$56</f>
        <v>59.923617104999998</v>
      </c>
      <c r="J10" s="29">
        <f t="shared" ref="J10:O10" si="16">$H$10*B$56</f>
        <v>199.74539035000001</v>
      </c>
      <c r="K10" s="29">
        <f t="shared" si="16"/>
        <v>47.938893684</v>
      </c>
      <c r="L10" s="29">
        <f t="shared" si="16"/>
        <v>7.9898156140000003</v>
      </c>
      <c r="M10" s="29">
        <f t="shared" si="16"/>
        <v>19.974539035000003</v>
      </c>
      <c r="N10" s="29">
        <f t="shared" si="16"/>
        <v>1.1984723421000001</v>
      </c>
      <c r="O10" s="29">
        <f t="shared" si="16"/>
        <v>62.720052569900005</v>
      </c>
      <c r="P10">
        <v>12.148</v>
      </c>
      <c r="Q10">
        <v>0.79310400000000003</v>
      </c>
      <c r="R10" s="71">
        <v>0.02</v>
      </c>
      <c r="S10">
        <v>2022</v>
      </c>
      <c r="T10">
        <v>1.2203948000000002</v>
      </c>
      <c r="U10">
        <f t="shared" si="8"/>
        <v>400.16096071493104</v>
      </c>
      <c r="V10" s="11">
        <f t="shared" si="9"/>
        <v>2.0610464744687502</v>
      </c>
      <c r="W10">
        <f t="shared" si="10"/>
        <v>488.35435561950618</v>
      </c>
      <c r="X10">
        <v>1220394.8000000003</v>
      </c>
    </row>
    <row r="11" spans="1:25" ht="15" customHeight="1" x14ac:dyDescent="0.25">
      <c r="A11" s="24">
        <f t="shared" si="4"/>
        <v>2009</v>
      </c>
      <c r="B11" s="24">
        <v>1.2078420000000001</v>
      </c>
      <c r="C11" s="24">
        <v>344.37</v>
      </c>
      <c r="D11" s="24">
        <f t="shared" si="5"/>
        <v>3.869819629607282</v>
      </c>
      <c r="E11" s="24">
        <f t="shared" si="1"/>
        <v>415.94454954000003</v>
      </c>
      <c r="F11" s="24">
        <f t="shared" si="6"/>
        <v>4.1186854953621737</v>
      </c>
      <c r="G11" s="25">
        <v>1</v>
      </c>
      <c r="H11" s="29">
        <f t="shared" si="2"/>
        <v>415.94454954000003</v>
      </c>
      <c r="I11" s="29">
        <f>$H$11*A$56</f>
        <v>62.391682431</v>
      </c>
      <c r="J11" s="29">
        <f t="shared" ref="J11:O11" si="17">$H$11*B$56</f>
        <v>207.97227477000001</v>
      </c>
      <c r="K11" s="29">
        <f t="shared" si="17"/>
        <v>49.9133459448</v>
      </c>
      <c r="L11" s="29">
        <f t="shared" si="17"/>
        <v>8.3188909907999999</v>
      </c>
      <c r="M11" s="29">
        <f t="shared" si="17"/>
        <v>20.797227477000003</v>
      </c>
      <c r="N11" s="29">
        <f t="shared" si="17"/>
        <v>1.2478336486200001</v>
      </c>
      <c r="O11" s="29">
        <f t="shared" si="17"/>
        <v>65.303294277779997</v>
      </c>
      <c r="P11">
        <v>9.1259999999999994</v>
      </c>
      <c r="Q11">
        <v>1.1668799999999999</v>
      </c>
      <c r="R11" s="121" t="s">
        <v>109</v>
      </c>
      <c r="S11">
        <v>2023</v>
      </c>
      <c r="T11">
        <v>1.2196644000000003</v>
      </c>
      <c r="U11">
        <f t="shared" si="8"/>
        <v>408.40861037831075</v>
      </c>
      <c r="V11" s="11">
        <f t="shared" si="9"/>
        <v>2.0610830323488818</v>
      </c>
      <c r="W11">
        <f t="shared" si="10"/>
        <v>498.12144273189631</v>
      </c>
      <c r="X11">
        <v>1219664.4000000004</v>
      </c>
    </row>
    <row r="12" spans="1:25" x14ac:dyDescent="0.25">
      <c r="A12" s="24">
        <f t="shared" si="4"/>
        <v>2010</v>
      </c>
      <c r="B12" s="24">
        <v>1.210391</v>
      </c>
      <c r="C12" s="24">
        <v>353.35</v>
      </c>
      <c r="D12" s="24">
        <f t="shared" si="5"/>
        <v>2.6076603653047647</v>
      </c>
      <c r="E12" s="24">
        <f t="shared" si="1"/>
        <v>427.69165985000001</v>
      </c>
      <c r="F12" s="24">
        <f t="shared" si="6"/>
        <v>2.8242010438630119</v>
      </c>
      <c r="G12" s="25">
        <v>1</v>
      </c>
      <c r="H12" s="29">
        <f t="shared" si="2"/>
        <v>427.69165985000001</v>
      </c>
      <c r="I12" s="29">
        <f>$H$12*A$56</f>
        <v>64.153748977500001</v>
      </c>
      <c r="J12" s="29">
        <f t="shared" ref="J12:O12" si="18">$H$12*B$56</f>
        <v>213.845829925</v>
      </c>
      <c r="K12" s="29">
        <f t="shared" si="18"/>
        <v>51.322999181999997</v>
      </c>
      <c r="L12" s="29">
        <f t="shared" si="18"/>
        <v>8.5538331969999994</v>
      </c>
      <c r="M12" s="29">
        <f t="shared" si="18"/>
        <v>21.3845829925</v>
      </c>
      <c r="N12" s="29">
        <f t="shared" si="18"/>
        <v>1.28307497955</v>
      </c>
      <c r="O12" s="29">
        <f t="shared" si="18"/>
        <v>67.147590596450001</v>
      </c>
      <c r="P12">
        <v>10.949</v>
      </c>
      <c r="Q12">
        <v>1.131624</v>
      </c>
      <c r="R12" s="121"/>
      <c r="S12">
        <v>2024</v>
      </c>
      <c r="T12">
        <v>1.218934</v>
      </c>
      <c r="U12">
        <f t="shared" si="8"/>
        <v>416.82640043393184</v>
      </c>
      <c r="V12" s="11">
        <f t="shared" si="9"/>
        <v>2.0611196340409292</v>
      </c>
      <c r="W12">
        <f t="shared" si="10"/>
        <v>508.08387158653426</v>
      </c>
      <c r="X12">
        <v>1218934</v>
      </c>
    </row>
    <row r="13" spans="1:25" x14ac:dyDescent="0.25">
      <c r="A13" s="24">
        <f t="shared" si="4"/>
        <v>2011</v>
      </c>
      <c r="B13" s="24">
        <v>1.21197</v>
      </c>
      <c r="C13" s="24">
        <v>342</v>
      </c>
      <c r="D13" s="24">
        <f t="shared" si="5"/>
        <v>-3.2121126361964123</v>
      </c>
      <c r="E13" s="24">
        <f t="shared" si="1"/>
        <v>414.49374</v>
      </c>
      <c r="F13" s="24">
        <f t="shared" si="6"/>
        <v>-3.0858492435014466</v>
      </c>
      <c r="G13" s="25">
        <v>1</v>
      </c>
      <c r="H13" s="29">
        <f t="shared" si="2"/>
        <v>414.49374</v>
      </c>
      <c r="I13" s="29">
        <f>$H$13*A$56</f>
        <v>62.174060999999995</v>
      </c>
      <c r="J13" s="29">
        <f t="shared" ref="J13:O13" si="19">$H$13*B$56</f>
        <v>207.24687</v>
      </c>
      <c r="K13" s="29">
        <f t="shared" si="19"/>
        <v>49.739248799999999</v>
      </c>
      <c r="L13" s="29">
        <f t="shared" si="19"/>
        <v>8.2898747999999998</v>
      </c>
      <c r="M13" s="29">
        <f t="shared" si="19"/>
        <v>20.724687000000003</v>
      </c>
      <c r="N13" s="29">
        <f t="shared" si="19"/>
        <v>1.2434812200000001</v>
      </c>
      <c r="O13" s="29">
        <f t="shared" si="19"/>
        <v>65.075517180000006</v>
      </c>
      <c r="P13">
        <v>10.401999999999999</v>
      </c>
      <c r="Q13">
        <v>1.5630550000000001</v>
      </c>
      <c r="R13" s="121"/>
      <c r="S13">
        <v>2025</v>
      </c>
      <c r="T13">
        <v>1.2161911999999999</v>
      </c>
      <c r="U13">
        <f t="shared" si="8"/>
        <v>426.12177182195114</v>
      </c>
      <c r="V13" s="11">
        <f t="shared" si="9"/>
        <v>2.2300342248817437</v>
      </c>
      <c r="W13">
        <f t="shared" si="10"/>
        <v>518.24554901826491</v>
      </c>
      <c r="X13">
        <v>1216191.2</v>
      </c>
    </row>
    <row r="14" spans="1:25" x14ac:dyDescent="0.25">
      <c r="A14" s="24">
        <f t="shared" si="4"/>
        <v>2012</v>
      </c>
      <c r="B14" s="24">
        <v>1.214987</v>
      </c>
      <c r="C14" s="24">
        <v>319.24</v>
      </c>
      <c r="D14" s="24">
        <f t="shared" si="5"/>
        <v>-6.6549707602339154</v>
      </c>
      <c r="E14" s="24">
        <f t="shared" si="1"/>
        <v>387.87244988000003</v>
      </c>
      <c r="F14" s="24">
        <f t="shared" si="6"/>
        <v>-6.4226036610347768</v>
      </c>
      <c r="G14" s="25">
        <v>1</v>
      </c>
      <c r="H14" s="29">
        <f t="shared" si="2"/>
        <v>387.87244988000003</v>
      </c>
      <c r="I14" s="29">
        <f>$H$14*A$56</f>
        <v>58.180867482000004</v>
      </c>
      <c r="J14" s="29">
        <f t="shared" ref="J14:O14" si="20">$H$14*B$56</f>
        <v>193.93622494000002</v>
      </c>
      <c r="K14" s="29">
        <f t="shared" si="20"/>
        <v>46.544693985600006</v>
      </c>
      <c r="L14" s="29">
        <f t="shared" si="20"/>
        <v>7.757448997600001</v>
      </c>
      <c r="M14" s="29">
        <f t="shared" si="20"/>
        <v>19.393622494000002</v>
      </c>
      <c r="N14" s="29">
        <f t="shared" si="20"/>
        <v>1.1636173496400002</v>
      </c>
      <c r="O14" s="29">
        <f t="shared" si="20"/>
        <v>60.895974631160009</v>
      </c>
      <c r="P14">
        <v>7.37</v>
      </c>
      <c r="Q14">
        <v>0.67796900000000004</v>
      </c>
      <c r="R14" s="121"/>
      <c r="S14">
        <v>2026</v>
      </c>
      <c r="T14">
        <v>1.2134483999999999</v>
      </c>
      <c r="U14">
        <f t="shared" si="8"/>
        <v>435.62664881228591</v>
      </c>
      <c r="V14" s="11">
        <f t="shared" si="9"/>
        <v>2.2305541793124433</v>
      </c>
      <c r="W14">
        <f t="shared" si="10"/>
        <v>528.61045999863018</v>
      </c>
      <c r="X14">
        <v>1213448.3999999999</v>
      </c>
    </row>
    <row r="15" spans="1:25" x14ac:dyDescent="0.25">
      <c r="A15" s="24">
        <f t="shared" si="4"/>
        <v>2013</v>
      </c>
      <c r="B15" s="24">
        <v>1.217341</v>
      </c>
      <c r="C15" s="24">
        <v>352.99</v>
      </c>
      <c r="D15" s="24">
        <f t="shared" si="5"/>
        <v>10.571983460719208</v>
      </c>
      <c r="E15" s="24">
        <f t="shared" si="1"/>
        <v>429.70919959000003</v>
      </c>
      <c r="F15" s="24">
        <f t="shared" si="6"/>
        <v>10.786213282986054</v>
      </c>
      <c r="G15" s="25">
        <v>1</v>
      </c>
      <c r="H15" s="29">
        <f t="shared" si="2"/>
        <v>429.70919959000003</v>
      </c>
      <c r="I15" s="29">
        <f>$H$15*A$56</f>
        <v>64.456379938500007</v>
      </c>
      <c r="J15" s="29">
        <f t="shared" ref="J15:O15" si="21">$H$15*B$56</f>
        <v>214.85459979500001</v>
      </c>
      <c r="K15" s="29">
        <f t="shared" si="21"/>
        <v>51.565103950800001</v>
      </c>
      <c r="L15" s="29">
        <f t="shared" si="21"/>
        <v>8.5941839918000014</v>
      </c>
      <c r="M15" s="29">
        <f t="shared" si="21"/>
        <v>21.485459979500003</v>
      </c>
      <c r="N15" s="29">
        <f t="shared" si="21"/>
        <v>1.2891275987700002</v>
      </c>
      <c r="O15" s="29">
        <f t="shared" si="21"/>
        <v>67.464344335630003</v>
      </c>
      <c r="P15">
        <v>6.9630000000000001</v>
      </c>
      <c r="Q15">
        <v>0.32495800000000002</v>
      </c>
      <c r="R15" s="121"/>
      <c r="S15">
        <v>2027</v>
      </c>
      <c r="T15">
        <v>1.2107055999999998</v>
      </c>
      <c r="U15">
        <f t="shared" si="8"/>
        <v>445.34581255641569</v>
      </c>
      <c r="V15" s="11">
        <f t="shared" si="9"/>
        <v>2.2310764896106785</v>
      </c>
      <c r="W15">
        <f t="shared" si="10"/>
        <v>539.18266919860275</v>
      </c>
      <c r="X15">
        <v>1210705.5999999999</v>
      </c>
    </row>
    <row r="16" spans="1:25" x14ac:dyDescent="0.25">
      <c r="A16" s="24">
        <f t="shared" si="4"/>
        <v>2014</v>
      </c>
      <c r="B16" s="24">
        <v>1.219265</v>
      </c>
      <c r="C16" s="24">
        <v>341.85</v>
      </c>
      <c r="D16" s="24">
        <f t="shared" si="5"/>
        <v>-3.1558967676138097</v>
      </c>
      <c r="E16" s="24">
        <f t="shared" si="1"/>
        <v>416.80574025000004</v>
      </c>
      <c r="F16" s="24">
        <f t="shared" si="6"/>
        <v>-3.0028352551706146</v>
      </c>
      <c r="G16" s="25">
        <v>1</v>
      </c>
      <c r="H16" s="29">
        <f>E16*G16</f>
        <v>416.80574025000004</v>
      </c>
      <c r="I16" s="29">
        <f>$H$16*A$56</f>
        <v>62.520861037500005</v>
      </c>
      <c r="J16" s="29">
        <f t="shared" ref="J16:O16" si="22">$H$16*B$56</f>
        <v>208.40287012500002</v>
      </c>
      <c r="K16" s="29">
        <f t="shared" si="22"/>
        <v>50.01668883</v>
      </c>
      <c r="L16" s="29">
        <f t="shared" si="22"/>
        <v>8.3361148050000011</v>
      </c>
      <c r="M16" s="29">
        <f t="shared" si="22"/>
        <v>20.840287012500003</v>
      </c>
      <c r="N16" s="29">
        <f t="shared" si="22"/>
        <v>1.2504172207500002</v>
      </c>
      <c r="O16" s="29">
        <f t="shared" si="22"/>
        <v>65.43850121925</v>
      </c>
      <c r="P16">
        <v>5.1909999999999998</v>
      </c>
      <c r="Q16">
        <v>0.18939</v>
      </c>
      <c r="R16" s="121"/>
      <c r="S16">
        <v>2028</v>
      </c>
      <c r="T16">
        <v>1.2079627999999998</v>
      </c>
      <c r="U16">
        <f t="shared" si="8"/>
        <v>455.28415492809455</v>
      </c>
      <c r="V16" s="11">
        <f t="shared" si="9"/>
        <v>2.2316011718241731</v>
      </c>
      <c r="W16">
        <f t="shared" si="10"/>
        <v>549.96632258257478</v>
      </c>
      <c r="X16">
        <v>1207962.7999999998</v>
      </c>
    </row>
    <row r="17" spans="1:24" x14ac:dyDescent="0.25">
      <c r="A17" s="72">
        <v>2015</v>
      </c>
      <c r="B17" s="72">
        <v>1.2199291999999999</v>
      </c>
      <c r="C17" s="73">
        <f>U3</f>
        <v>348.4971546340559</v>
      </c>
      <c r="D17" s="24">
        <f t="shared" si="5"/>
        <v>1.9444653017568758</v>
      </c>
      <c r="E17" s="72">
        <f>B17*C17</f>
        <v>425.14185505500006</v>
      </c>
      <c r="F17" s="72">
        <f t="shared" si="6"/>
        <v>2.0000000000000053</v>
      </c>
      <c r="G17" s="74">
        <v>1</v>
      </c>
      <c r="H17" s="72">
        <f t="shared" ref="H17:H52" si="23">E17*G17</f>
        <v>425.14185505500006</v>
      </c>
      <c r="I17" s="72">
        <f>$H$17*A$56</f>
        <v>63.771278258250007</v>
      </c>
      <c r="J17" s="72">
        <f t="shared" ref="J17:O17" si="24">$H$17*B$56</f>
        <v>212.57092752750003</v>
      </c>
      <c r="K17" s="72">
        <f t="shared" si="24"/>
        <v>51.017022606600008</v>
      </c>
      <c r="L17" s="72">
        <f t="shared" si="24"/>
        <v>8.5028371011000008</v>
      </c>
      <c r="M17" s="72">
        <f t="shared" si="24"/>
        <v>21.257092752750005</v>
      </c>
      <c r="N17" s="72">
        <f t="shared" si="24"/>
        <v>1.2754255651650002</v>
      </c>
      <c r="O17" s="72">
        <f t="shared" si="24"/>
        <v>66.747271243635012</v>
      </c>
      <c r="P17" s="5">
        <f t="shared" ref="P17:P31" si="25">P16+$R$24</f>
        <v>5.8398750000000001</v>
      </c>
      <c r="Q17" s="78">
        <v>0.18939</v>
      </c>
      <c r="R17" s="121"/>
      <c r="S17">
        <v>2029</v>
      </c>
      <c r="T17">
        <v>1.20522</v>
      </c>
      <c r="U17">
        <f t="shared" si="8"/>
        <v>465.44668113226328</v>
      </c>
      <c r="V17" s="11">
        <f t="shared" si="9"/>
        <v>2.2321282421466546</v>
      </c>
      <c r="W17">
        <f t="shared" si="10"/>
        <v>560.96564903422632</v>
      </c>
      <c r="X17">
        <v>1205220</v>
      </c>
    </row>
    <row r="18" spans="1:24" x14ac:dyDescent="0.25">
      <c r="A18" s="72">
        <v>2016</v>
      </c>
      <c r="B18" s="72">
        <v>1.2205933999999998</v>
      </c>
      <c r="C18" s="73">
        <f t="shared" ref="C18:C52" si="26">U4</f>
        <v>355.27366619883423</v>
      </c>
      <c r="D18" s="24">
        <f t="shared" si="5"/>
        <v>1.9444955216045017</v>
      </c>
      <c r="E18" s="72">
        <f t="shared" ref="E18:E52" si="27">B18*C18</f>
        <v>433.64469215610012</v>
      </c>
      <c r="F18" s="72">
        <f t="shared" si="6"/>
        <v>2.0000000000000129</v>
      </c>
      <c r="G18" s="74">
        <v>1</v>
      </c>
      <c r="H18" s="72">
        <f t="shared" si="23"/>
        <v>433.64469215610012</v>
      </c>
      <c r="I18" s="72">
        <f>$H$18*A$56</f>
        <v>65.046703823415015</v>
      </c>
      <c r="J18" s="72">
        <f t="shared" ref="J18:O18" si="28">$H$18*B$56</f>
        <v>216.82234607805006</v>
      </c>
      <c r="K18" s="72">
        <f t="shared" si="28"/>
        <v>52.037363058732012</v>
      </c>
      <c r="L18" s="72">
        <f t="shared" si="28"/>
        <v>8.6728938431220026</v>
      </c>
      <c r="M18" s="72">
        <f t="shared" si="28"/>
        <v>21.682234607805007</v>
      </c>
      <c r="N18" s="72">
        <f t="shared" si="28"/>
        <v>1.3009340764683004</v>
      </c>
      <c r="O18" s="72">
        <f t="shared" si="28"/>
        <v>68.082216668507712</v>
      </c>
      <c r="P18" s="5">
        <f t="shared" si="25"/>
        <v>6.4887500000000005</v>
      </c>
      <c r="Q18" s="78">
        <v>0.18939</v>
      </c>
      <c r="R18" s="121"/>
      <c r="S18">
        <v>2030</v>
      </c>
      <c r="T18">
        <v>1.2024771999999999</v>
      </c>
      <c r="U18">
        <f t="shared" si="8"/>
        <v>475.83851237670945</v>
      </c>
      <c r="V18" s="11">
        <f t="shared" si="9"/>
        <v>2.232657716919713</v>
      </c>
      <c r="W18">
        <f t="shared" si="10"/>
        <v>572.18496201491087</v>
      </c>
      <c r="X18">
        <v>1202477.2</v>
      </c>
    </row>
    <row r="19" spans="1:24" x14ac:dyDescent="0.25">
      <c r="A19" s="72">
        <v>2017</v>
      </c>
      <c r="B19" s="72">
        <v>1.2212575999999997</v>
      </c>
      <c r="C19" s="73">
        <f t="shared" si="26"/>
        <v>362.18205397388903</v>
      </c>
      <c r="D19" s="24">
        <f t="shared" si="5"/>
        <v>1.9445257085810601</v>
      </c>
      <c r="E19" s="72">
        <f t="shared" si="27"/>
        <v>442.31758599922205</v>
      </c>
      <c r="F19" s="72">
        <f t="shared" si="6"/>
        <v>1.9999999999999825</v>
      </c>
      <c r="G19" s="74">
        <v>1</v>
      </c>
      <c r="H19" s="72">
        <f t="shared" si="23"/>
        <v>442.31758599922205</v>
      </c>
      <c r="I19" s="72">
        <f>$H$19*A$56</f>
        <v>66.34763789988331</v>
      </c>
      <c r="J19" s="72">
        <f t="shared" ref="J19:O19" si="29">$H$19*B$56</f>
        <v>221.15879299961102</v>
      </c>
      <c r="K19" s="72">
        <f t="shared" si="29"/>
        <v>53.078110319906642</v>
      </c>
      <c r="L19" s="72">
        <f t="shared" si="29"/>
        <v>8.8463517199844404</v>
      </c>
      <c r="M19" s="72">
        <f t="shared" si="29"/>
        <v>22.115879299961104</v>
      </c>
      <c r="N19" s="72">
        <f t="shared" si="29"/>
        <v>1.3269527579976661</v>
      </c>
      <c r="O19" s="72">
        <f t="shared" si="29"/>
        <v>69.443861001877863</v>
      </c>
      <c r="P19" s="5">
        <f t="shared" si="25"/>
        <v>7.1376250000000008</v>
      </c>
      <c r="Q19" s="78">
        <v>0.18939</v>
      </c>
      <c r="R19" s="121"/>
      <c r="S19">
        <f>S18+1</f>
        <v>2031</v>
      </c>
      <c r="T19">
        <f>X19/1000000</f>
        <v>1.1997343999999999</v>
      </c>
      <c r="U19">
        <f t="shared" si="8"/>
        <v>486.46488860801952</v>
      </c>
      <c r="V19" s="11">
        <f t="shared" si="9"/>
        <v>2.2331896126342623</v>
      </c>
      <c r="W19">
        <f t="shared" si="10"/>
        <v>583.62866125520907</v>
      </c>
      <c r="X19">
        <v>1199734.3999999999</v>
      </c>
    </row>
    <row r="20" spans="1:24" x14ac:dyDescent="0.25">
      <c r="A20" s="72">
        <v>2018</v>
      </c>
      <c r="B20" s="72">
        <v>1.2219217999999998</v>
      </c>
      <c r="C20" s="73">
        <f t="shared" si="26"/>
        <v>369.22488633823093</v>
      </c>
      <c r="D20" s="24">
        <f t="shared" si="5"/>
        <v>1.9445558627401367</v>
      </c>
      <c r="E20" s="72">
        <f t="shared" si="27"/>
        <v>451.1639377192065</v>
      </c>
      <c r="F20" s="72">
        <f t="shared" si="6"/>
        <v>2.0000000000000031</v>
      </c>
      <c r="G20" s="74">
        <v>1</v>
      </c>
      <c r="H20" s="72">
        <f t="shared" si="23"/>
        <v>451.1639377192065</v>
      </c>
      <c r="I20" s="72">
        <f>$H$20*A$56</f>
        <v>67.67459065788097</v>
      </c>
      <c r="J20" s="72">
        <f t="shared" ref="J20:O20" si="30">$H$20*B$56</f>
        <v>225.58196885960325</v>
      </c>
      <c r="K20" s="72">
        <f t="shared" si="30"/>
        <v>54.139672526304778</v>
      </c>
      <c r="L20" s="72">
        <f t="shared" si="30"/>
        <v>9.0232787543841297</v>
      </c>
      <c r="M20" s="72">
        <f t="shared" si="30"/>
        <v>22.558196885960328</v>
      </c>
      <c r="N20" s="72">
        <f t="shared" si="30"/>
        <v>1.3534918131576195</v>
      </c>
      <c r="O20" s="72">
        <f t="shared" si="30"/>
        <v>70.83273822191542</v>
      </c>
      <c r="P20" s="5">
        <f t="shared" si="25"/>
        <v>7.7865000000000011</v>
      </c>
      <c r="Q20" s="78">
        <v>0.18939</v>
      </c>
      <c r="R20" s="121"/>
      <c r="S20">
        <f t="shared" ref="S20:S37" si="31">S19+1</f>
        <v>2032</v>
      </c>
      <c r="T20">
        <f t="shared" ref="T20:T38" si="32">X20/1000000</f>
        <v>1.1969915999999998</v>
      </c>
      <c r="U20">
        <f t="shared" si="8"/>
        <v>497.33117131341049</v>
      </c>
      <c r="V20" s="11">
        <f t="shared" si="9"/>
        <v>2.2337239459324545</v>
      </c>
      <c r="W20">
        <f t="shared" si="10"/>
        <v>595.30123448031327</v>
      </c>
      <c r="X20">
        <v>1196991.5999999999</v>
      </c>
    </row>
    <row r="21" spans="1:24" x14ac:dyDescent="0.25">
      <c r="A21" s="72">
        <v>2019</v>
      </c>
      <c r="B21" s="72">
        <v>1.222586</v>
      </c>
      <c r="C21" s="73">
        <f t="shared" si="26"/>
        <v>376.40478172790353</v>
      </c>
      <c r="D21" s="24">
        <f t="shared" si="5"/>
        <v>1.9445859841352631</v>
      </c>
      <c r="E21" s="72">
        <f t="shared" si="27"/>
        <v>460.18721647359064</v>
      </c>
      <c r="F21" s="72">
        <f t="shared" si="6"/>
        <v>2.0000000000000018</v>
      </c>
      <c r="G21" s="74">
        <v>1</v>
      </c>
      <c r="H21" s="72">
        <f t="shared" si="23"/>
        <v>460.18721647359064</v>
      </c>
      <c r="I21" s="72">
        <f>$H$21*A$56</f>
        <v>69.028082471038587</v>
      </c>
      <c r="J21" s="72">
        <f t="shared" ref="J21:O21" si="33">$H$21*B$56</f>
        <v>230.09360823679532</v>
      </c>
      <c r="K21" s="72">
        <f t="shared" si="33"/>
        <v>55.222465976830875</v>
      </c>
      <c r="L21" s="72">
        <f t="shared" si="33"/>
        <v>9.2037443294718138</v>
      </c>
      <c r="M21" s="72">
        <f t="shared" si="33"/>
        <v>23.009360823679533</v>
      </c>
      <c r="N21" s="72">
        <f t="shared" si="33"/>
        <v>1.380561649420772</v>
      </c>
      <c r="O21" s="72">
        <f t="shared" si="33"/>
        <v>72.249392986353726</v>
      </c>
      <c r="P21" s="5">
        <f t="shared" si="25"/>
        <v>8.4353750000000005</v>
      </c>
      <c r="Q21" s="78">
        <v>0.18939</v>
      </c>
      <c r="R21" s="121"/>
      <c r="S21">
        <f t="shared" si="31"/>
        <v>2033</v>
      </c>
      <c r="T21">
        <f t="shared" si="32"/>
        <v>1.1942487999999998</v>
      </c>
      <c r="U21">
        <f t="shared" si="8"/>
        <v>508.4428463900652</v>
      </c>
      <c r="V21" s="11">
        <f t="shared" si="9"/>
        <v>2.234260733609295</v>
      </c>
      <c r="W21">
        <f t="shared" si="10"/>
        <v>607.20725916991955</v>
      </c>
      <c r="X21">
        <v>1194248.7999999998</v>
      </c>
    </row>
    <row r="22" spans="1:24" x14ac:dyDescent="0.25">
      <c r="A22" s="72">
        <v>2020</v>
      </c>
      <c r="B22" s="72">
        <v>1.2218556</v>
      </c>
      <c r="C22" s="73">
        <f t="shared" si="26"/>
        <v>384.16238449376704</v>
      </c>
      <c r="D22" s="24">
        <f t="shared" si="5"/>
        <v>2.0609734898297192</v>
      </c>
      <c r="E22" s="72">
        <f t="shared" si="27"/>
        <v>469.39096080306246</v>
      </c>
      <c r="F22" s="72">
        <f t="shared" si="6"/>
        <v>2.0000000000000013</v>
      </c>
      <c r="G22" s="74">
        <v>1</v>
      </c>
      <c r="H22" s="72">
        <f t="shared" si="23"/>
        <v>469.39096080306246</v>
      </c>
      <c r="I22" s="72">
        <f>$H$22*A$56</f>
        <v>70.408644120459371</v>
      </c>
      <c r="J22" s="72">
        <f t="shared" ref="J22:O22" si="34">$H$22*B$56</f>
        <v>234.69548040153123</v>
      </c>
      <c r="K22" s="72">
        <f t="shared" si="34"/>
        <v>56.326915296367496</v>
      </c>
      <c r="L22" s="72">
        <f t="shared" si="34"/>
        <v>9.3878192160612493</v>
      </c>
      <c r="M22" s="72">
        <f t="shared" si="34"/>
        <v>23.469548040153125</v>
      </c>
      <c r="N22" s="72">
        <f t="shared" si="34"/>
        <v>1.4081728824091875</v>
      </c>
      <c r="O22" s="72">
        <f t="shared" si="34"/>
        <v>73.694380846080804</v>
      </c>
      <c r="P22" s="5">
        <f t="shared" si="25"/>
        <v>9.0842500000000008</v>
      </c>
      <c r="Q22" s="78">
        <v>0.18939</v>
      </c>
      <c r="R22" s="75"/>
      <c r="S22">
        <f t="shared" si="31"/>
        <v>2034</v>
      </c>
      <c r="T22">
        <f t="shared" si="32"/>
        <v>1.17927</v>
      </c>
      <c r="U22">
        <f t="shared" si="8"/>
        <v>525.19898272093587</v>
      </c>
      <c r="V22" s="11">
        <f t="shared" si="9"/>
        <v>3.2955791294614394</v>
      </c>
      <c r="W22">
        <f t="shared" si="10"/>
        <v>619.351404353318</v>
      </c>
      <c r="X22">
        <v>1179270</v>
      </c>
    </row>
    <row r="23" spans="1:24" x14ac:dyDescent="0.25">
      <c r="A23" s="72">
        <v>2021</v>
      </c>
      <c r="B23" s="72">
        <v>1.2211252000000001</v>
      </c>
      <c r="C23" s="73">
        <f t="shared" si="26"/>
        <v>392.08000950199346</v>
      </c>
      <c r="D23" s="24">
        <f t="shared" si="5"/>
        <v>2.0610099603218401</v>
      </c>
      <c r="E23" s="72">
        <f t="shared" si="27"/>
        <v>478.7787800191237</v>
      </c>
      <c r="F23" s="72">
        <f t="shared" si="6"/>
        <v>1.9999999999999993</v>
      </c>
      <c r="G23" s="74">
        <v>1</v>
      </c>
      <c r="H23" s="72">
        <f t="shared" si="23"/>
        <v>478.7787800191237</v>
      </c>
      <c r="I23" s="72">
        <f>$H$23*A$56</f>
        <v>71.816817002868547</v>
      </c>
      <c r="J23" s="72">
        <f>$H$23*B$56</f>
        <v>239.38939000956185</v>
      </c>
      <c r="K23" s="72">
        <f>$H$23*C$56</f>
        <v>57.453453602294843</v>
      </c>
      <c r="L23" s="72">
        <f t="shared" ref="L23:O23" si="35">$H$23*D$56</f>
        <v>9.575575600382475</v>
      </c>
      <c r="M23" s="72">
        <f t="shared" si="35"/>
        <v>23.938939000956186</v>
      </c>
      <c r="N23" s="72">
        <f t="shared" si="35"/>
        <v>1.4363363400573712</v>
      </c>
      <c r="O23" s="72">
        <f t="shared" si="35"/>
        <v>75.16826846300242</v>
      </c>
      <c r="P23" s="5">
        <f t="shared" si="25"/>
        <v>9.7331250000000011</v>
      </c>
      <c r="Q23" s="78">
        <v>0.18939</v>
      </c>
      <c r="R23" s="77">
        <v>3</v>
      </c>
      <c r="S23">
        <f t="shared" si="31"/>
        <v>2035</v>
      </c>
      <c r="T23">
        <f t="shared" si="32"/>
        <v>1.17408</v>
      </c>
      <c r="U23">
        <f t="shared" si="8"/>
        <v>538.07102790302565</v>
      </c>
      <c r="V23" s="11">
        <f t="shared" si="9"/>
        <v>2.4508892068683479</v>
      </c>
      <c r="W23">
        <f t="shared" si="10"/>
        <v>631.73843244038437</v>
      </c>
      <c r="X23">
        <v>1174080</v>
      </c>
    </row>
    <row r="24" spans="1:24" x14ac:dyDescent="0.25">
      <c r="A24" s="72">
        <v>2022</v>
      </c>
      <c r="B24" s="72">
        <v>1.2203948000000002</v>
      </c>
      <c r="C24" s="73">
        <f t="shared" si="26"/>
        <v>400.16096071493104</v>
      </c>
      <c r="D24" s="24">
        <f t="shared" si="5"/>
        <v>2.0610464744687502</v>
      </c>
      <c r="E24" s="72">
        <f t="shared" si="27"/>
        <v>488.35435561950624</v>
      </c>
      <c r="F24" s="72">
        <f t="shared" si="6"/>
        <v>2.0000000000000129</v>
      </c>
      <c r="G24" s="74">
        <v>1</v>
      </c>
      <c r="H24" s="72">
        <f t="shared" si="23"/>
        <v>488.35435561950624</v>
      </c>
      <c r="I24" s="72">
        <f>$H$24*A$56</f>
        <v>73.253153342925927</v>
      </c>
      <c r="J24" s="72">
        <f t="shared" ref="J24:O24" si="36">$H$24*B$56</f>
        <v>244.17717780975312</v>
      </c>
      <c r="K24" s="72">
        <f t="shared" si="36"/>
        <v>58.602522674340747</v>
      </c>
      <c r="L24" s="72">
        <f t="shared" si="36"/>
        <v>9.7670871123901257</v>
      </c>
      <c r="M24" s="72">
        <f t="shared" si="36"/>
        <v>24.417717780975313</v>
      </c>
      <c r="N24" s="72">
        <f t="shared" si="36"/>
        <v>1.4650630668585187</v>
      </c>
      <c r="O24" s="72">
        <f t="shared" si="36"/>
        <v>76.671633832262486</v>
      </c>
      <c r="P24" s="5">
        <f t="shared" si="25"/>
        <v>10.382000000000001</v>
      </c>
      <c r="Q24" s="78">
        <v>0.18939</v>
      </c>
      <c r="R24" s="24">
        <f>(P32-P16)/(A32-A16)</f>
        <v>0.64887500000000009</v>
      </c>
      <c r="S24">
        <f t="shared" si="31"/>
        <v>2036</v>
      </c>
      <c r="T24">
        <f t="shared" si="32"/>
        <v>1.16889</v>
      </c>
      <c r="U24">
        <f t="shared" si="8"/>
        <v>551.26932482029281</v>
      </c>
      <c r="V24" s="11">
        <f t="shared" si="9"/>
        <v>2.4528912044760443</v>
      </c>
      <c r="W24">
        <f t="shared" si="10"/>
        <v>644.37320108919209</v>
      </c>
      <c r="X24">
        <v>1168890</v>
      </c>
    </row>
    <row r="25" spans="1:24" x14ac:dyDescent="0.25">
      <c r="A25" s="72">
        <v>2023</v>
      </c>
      <c r="B25" s="72">
        <v>1.2196644000000003</v>
      </c>
      <c r="C25" s="73">
        <f t="shared" si="26"/>
        <v>408.40861037831075</v>
      </c>
      <c r="D25" s="24">
        <f t="shared" si="5"/>
        <v>2.0610830323488818</v>
      </c>
      <c r="E25" s="72">
        <f t="shared" si="27"/>
        <v>498.12144273189631</v>
      </c>
      <c r="F25" s="72">
        <f t="shared" si="6"/>
        <v>1.9999999999999893</v>
      </c>
      <c r="G25" s="74">
        <v>1</v>
      </c>
      <c r="H25" s="72">
        <f t="shared" si="23"/>
        <v>498.12144273189631</v>
      </c>
      <c r="I25" s="72">
        <f>$H$25*A$56</f>
        <v>74.718216409784446</v>
      </c>
      <c r="J25" s="72">
        <f t="shared" ref="J25:O25" si="37">$H$25*B$56</f>
        <v>249.06072136594815</v>
      </c>
      <c r="K25" s="72">
        <f t="shared" si="37"/>
        <v>59.774573127827551</v>
      </c>
      <c r="L25" s="72">
        <f t="shared" si="37"/>
        <v>9.9624288546379258</v>
      </c>
      <c r="M25" s="72">
        <f t="shared" si="37"/>
        <v>24.906072136594815</v>
      </c>
      <c r="N25" s="72">
        <f t="shared" si="37"/>
        <v>1.4943643281956889</v>
      </c>
      <c r="O25" s="72">
        <f t="shared" si="37"/>
        <v>78.20506650890772</v>
      </c>
      <c r="P25" s="5">
        <f t="shared" si="25"/>
        <v>11.030875000000002</v>
      </c>
      <c r="Q25" s="78">
        <v>0.18939</v>
      </c>
      <c r="S25">
        <f t="shared" si="31"/>
        <v>2037</v>
      </c>
      <c r="T25">
        <f t="shared" si="32"/>
        <v>1.1637</v>
      </c>
      <c r="U25">
        <f t="shared" si="8"/>
        <v>564.80249644322078</v>
      </c>
      <c r="V25" s="11">
        <f t="shared" si="9"/>
        <v>2.4549110595514483</v>
      </c>
      <c r="W25">
        <f t="shared" si="10"/>
        <v>657.26066511097599</v>
      </c>
      <c r="X25">
        <v>1163700</v>
      </c>
    </row>
    <row r="26" spans="1:24" x14ac:dyDescent="0.25">
      <c r="A26" s="72">
        <v>2024</v>
      </c>
      <c r="B26" s="72">
        <v>1.218934</v>
      </c>
      <c r="C26" s="73">
        <f t="shared" si="26"/>
        <v>416.82640043393184</v>
      </c>
      <c r="D26" s="24">
        <f t="shared" si="5"/>
        <v>2.0611196340409292</v>
      </c>
      <c r="E26" s="72">
        <f t="shared" si="27"/>
        <v>508.08387158653426</v>
      </c>
      <c r="F26" s="72">
        <f t="shared" si="6"/>
        <v>2.0000000000000044</v>
      </c>
      <c r="G26" s="74">
        <v>1</v>
      </c>
      <c r="H26" s="72">
        <f t="shared" si="23"/>
        <v>508.08387158653426</v>
      </c>
      <c r="I26" s="72">
        <f>$H$26*A$56</f>
        <v>76.212580737980133</v>
      </c>
      <c r="J26" s="72">
        <f t="shared" ref="J26:O26" si="38">$H$26*B$56</f>
        <v>254.04193579326713</v>
      </c>
      <c r="K26" s="72">
        <f t="shared" si="38"/>
        <v>60.970064590384112</v>
      </c>
      <c r="L26" s="72">
        <f t="shared" si="38"/>
        <v>10.161677431730686</v>
      </c>
      <c r="M26" s="72">
        <f t="shared" si="38"/>
        <v>25.404193579326716</v>
      </c>
      <c r="N26" s="72">
        <f t="shared" si="38"/>
        <v>1.5242516147596028</v>
      </c>
      <c r="O26" s="72">
        <f t="shared" si="38"/>
        <v>79.769167839085881</v>
      </c>
      <c r="P26" s="5">
        <f t="shared" si="25"/>
        <v>11.679750000000002</v>
      </c>
      <c r="Q26" s="78">
        <v>0.18939</v>
      </c>
      <c r="S26">
        <f t="shared" si="31"/>
        <v>2038</v>
      </c>
      <c r="T26">
        <f t="shared" si="32"/>
        <v>1.1585099999999999</v>
      </c>
      <c r="U26">
        <f t="shared" si="8"/>
        <v>578.67940579985975</v>
      </c>
      <c r="V26" s="11">
        <f t="shared" si="9"/>
        <v>2.4569490120931174</v>
      </c>
      <c r="W26">
        <f t="shared" si="10"/>
        <v>670.40587841319552</v>
      </c>
      <c r="X26">
        <v>1158510</v>
      </c>
    </row>
    <row r="27" spans="1:24" x14ac:dyDescent="0.25">
      <c r="A27" s="72">
        <v>2025</v>
      </c>
      <c r="B27" s="72">
        <v>1.2161911999999999</v>
      </c>
      <c r="C27" s="73">
        <f t="shared" si="26"/>
        <v>426.12177182195114</v>
      </c>
      <c r="D27" s="24">
        <f t="shared" si="5"/>
        <v>2.2300342248817437</v>
      </c>
      <c r="E27" s="72">
        <f t="shared" si="27"/>
        <v>518.24554901826491</v>
      </c>
      <c r="F27" s="72">
        <f t="shared" si="6"/>
        <v>1.9999999999999933</v>
      </c>
      <c r="G27" s="74">
        <v>1</v>
      </c>
      <c r="H27" s="72">
        <f t="shared" si="23"/>
        <v>518.24554901826491</v>
      </c>
      <c r="I27" s="72">
        <f>$H$27*A$56</f>
        <v>77.736832352739739</v>
      </c>
      <c r="J27" s="72">
        <f t="shared" ref="J27:O27" si="39">$H$27*B$56</f>
        <v>259.12277450913246</v>
      </c>
      <c r="K27" s="72">
        <f t="shared" si="39"/>
        <v>62.18946588219179</v>
      </c>
      <c r="L27" s="72">
        <f t="shared" si="39"/>
        <v>10.364910980365298</v>
      </c>
      <c r="M27" s="72">
        <f t="shared" si="39"/>
        <v>25.912277450913248</v>
      </c>
      <c r="N27" s="72">
        <f t="shared" si="39"/>
        <v>1.5547366470547948</v>
      </c>
      <c r="O27" s="72">
        <f t="shared" si="39"/>
        <v>81.364551195867591</v>
      </c>
      <c r="P27" s="5">
        <f t="shared" si="25"/>
        <v>12.328625000000002</v>
      </c>
      <c r="Q27" s="78">
        <v>0.18939</v>
      </c>
      <c r="S27">
        <f t="shared" si="31"/>
        <v>2039</v>
      </c>
      <c r="T27">
        <f t="shared" si="32"/>
        <v>1.140226</v>
      </c>
      <c r="U27">
        <f t="shared" si="8"/>
        <v>599.7179471275515</v>
      </c>
      <c r="V27" s="11">
        <f t="shared" si="9"/>
        <v>3.6356125890832325</v>
      </c>
      <c r="W27">
        <f t="shared" si="10"/>
        <v>683.81399598145947</v>
      </c>
      <c r="X27">
        <v>1140226</v>
      </c>
    </row>
    <row r="28" spans="1:24" x14ac:dyDescent="0.25">
      <c r="A28" s="72">
        <v>2026</v>
      </c>
      <c r="B28" s="72">
        <v>1.2134483999999999</v>
      </c>
      <c r="C28" s="73">
        <f t="shared" si="26"/>
        <v>435.62664881228591</v>
      </c>
      <c r="D28" s="24">
        <f t="shared" si="5"/>
        <v>2.2305541793124433</v>
      </c>
      <c r="E28" s="72">
        <f t="shared" si="27"/>
        <v>528.61045999863018</v>
      </c>
      <c r="F28" s="72">
        <f t="shared" si="6"/>
        <v>1.9999999999999938</v>
      </c>
      <c r="G28" s="74">
        <v>1</v>
      </c>
      <c r="H28" s="72">
        <f t="shared" si="23"/>
        <v>528.61045999863018</v>
      </c>
      <c r="I28" s="72">
        <f>$H$28*A$56</f>
        <v>79.291568999794521</v>
      </c>
      <c r="J28" s="72">
        <f t="shared" ref="J28:O28" si="40">$H$28*B$56</f>
        <v>264.30522999931509</v>
      </c>
      <c r="K28" s="72">
        <f t="shared" si="40"/>
        <v>63.433255199835621</v>
      </c>
      <c r="L28" s="72">
        <f t="shared" si="40"/>
        <v>10.572209199972603</v>
      </c>
      <c r="M28" s="72">
        <f t="shared" si="40"/>
        <v>26.430522999931512</v>
      </c>
      <c r="N28" s="72">
        <f t="shared" si="40"/>
        <v>1.5858313799958905</v>
      </c>
      <c r="O28" s="72">
        <f t="shared" si="40"/>
        <v>82.991842219784942</v>
      </c>
      <c r="P28" s="5">
        <f t="shared" si="25"/>
        <v>12.977500000000003</v>
      </c>
      <c r="Q28" s="78">
        <v>0.18939</v>
      </c>
      <c r="S28">
        <f t="shared" si="31"/>
        <v>2040</v>
      </c>
      <c r="T28">
        <f t="shared" si="32"/>
        <v>1.1304187999999999</v>
      </c>
      <c r="U28">
        <f t="shared" si="8"/>
        <v>617.01935238611452</v>
      </c>
      <c r="V28" s="11">
        <f t="shared" si="9"/>
        <v>2.8849237114598574</v>
      </c>
      <c r="W28">
        <f t="shared" si="10"/>
        <v>697.49027590108869</v>
      </c>
      <c r="X28">
        <v>1130418.8</v>
      </c>
    </row>
    <row r="29" spans="1:24" x14ac:dyDescent="0.25">
      <c r="A29" s="72">
        <v>2027</v>
      </c>
      <c r="B29" s="72">
        <v>1.2107055999999998</v>
      </c>
      <c r="C29" s="73">
        <f t="shared" si="26"/>
        <v>445.34581255641569</v>
      </c>
      <c r="D29" s="24">
        <f t="shared" si="5"/>
        <v>2.2310764896106785</v>
      </c>
      <c r="E29" s="72">
        <f t="shared" si="27"/>
        <v>539.18266919860275</v>
      </c>
      <c r="F29" s="72">
        <f t="shared" si="6"/>
        <v>1.9999999999999949</v>
      </c>
      <c r="G29" s="74">
        <v>1</v>
      </c>
      <c r="H29" s="72">
        <f t="shared" si="23"/>
        <v>539.18266919860275</v>
      </c>
      <c r="I29" s="72">
        <f>$H$29*A$56</f>
        <v>80.877400379790416</v>
      </c>
      <c r="J29" s="72">
        <f t="shared" ref="J29:O29" si="41">$H$29*B$56</f>
        <v>269.59133459930138</v>
      </c>
      <c r="K29" s="72">
        <f t="shared" si="41"/>
        <v>64.701920303832324</v>
      </c>
      <c r="L29" s="72">
        <f t="shared" si="41"/>
        <v>10.783653383972055</v>
      </c>
      <c r="M29" s="72">
        <f t="shared" si="41"/>
        <v>26.95913345993014</v>
      </c>
      <c r="N29" s="72">
        <f t="shared" si="41"/>
        <v>1.6175480075958082</v>
      </c>
      <c r="O29" s="72">
        <f t="shared" si="41"/>
        <v>84.651679064180627</v>
      </c>
      <c r="P29" s="5">
        <f t="shared" si="25"/>
        <v>13.626375000000003</v>
      </c>
      <c r="Q29" s="78">
        <v>0.18939</v>
      </c>
      <c r="S29">
        <f t="shared" si="31"/>
        <v>2041</v>
      </c>
      <c r="T29">
        <f t="shared" si="32"/>
        <v>1.1206116000000002</v>
      </c>
      <c r="U29">
        <f t="shared" si="8"/>
        <v>634.86767531150883</v>
      </c>
      <c r="V29" s="11">
        <f t="shared" si="9"/>
        <v>2.8926682536571886</v>
      </c>
      <c r="W29">
        <f t="shared" si="10"/>
        <v>711.44008141911047</v>
      </c>
      <c r="X29">
        <v>1120611.6000000001</v>
      </c>
    </row>
    <row r="30" spans="1:24" x14ac:dyDescent="0.25">
      <c r="A30" s="72">
        <v>2028</v>
      </c>
      <c r="B30" s="72">
        <v>1.2079627999999998</v>
      </c>
      <c r="C30" s="73">
        <f t="shared" si="26"/>
        <v>455.28415492809455</v>
      </c>
      <c r="D30" s="24">
        <f t="shared" si="5"/>
        <v>2.2316011718241731</v>
      </c>
      <c r="E30" s="72">
        <f t="shared" si="27"/>
        <v>549.96632258257478</v>
      </c>
      <c r="F30" s="72">
        <f t="shared" si="6"/>
        <v>1.999999999999994</v>
      </c>
      <c r="G30" s="74">
        <v>1</v>
      </c>
      <c r="H30" s="72">
        <f t="shared" si="23"/>
        <v>549.96632258257478</v>
      </c>
      <c r="I30" s="72">
        <f>$H$30*A$56</f>
        <v>82.494948387386216</v>
      </c>
      <c r="J30" s="72">
        <f t="shared" ref="J30:O30" si="42">$H$30*B$56</f>
        <v>274.98316129128739</v>
      </c>
      <c r="K30" s="72">
        <f t="shared" si="42"/>
        <v>65.995958709908976</v>
      </c>
      <c r="L30" s="72">
        <f t="shared" si="42"/>
        <v>10.999326451651497</v>
      </c>
      <c r="M30" s="72">
        <f t="shared" si="42"/>
        <v>27.498316129128739</v>
      </c>
      <c r="N30" s="72">
        <f t="shared" si="42"/>
        <v>1.6498989677477243</v>
      </c>
      <c r="O30" s="72">
        <f t="shared" si="42"/>
        <v>86.344712645464242</v>
      </c>
      <c r="P30" s="5">
        <f t="shared" si="25"/>
        <v>14.275250000000003</v>
      </c>
      <c r="Q30" s="78">
        <v>0.18939</v>
      </c>
      <c r="S30">
        <f t="shared" si="31"/>
        <v>2042</v>
      </c>
      <c r="T30">
        <f t="shared" si="32"/>
        <v>1.1108044000000001</v>
      </c>
      <c r="U30">
        <f t="shared" si="8"/>
        <v>653.28232679623216</v>
      </c>
      <c r="V30" s="11">
        <f t="shared" si="9"/>
        <v>2.9005495476971408</v>
      </c>
      <c r="W30">
        <f t="shared" si="10"/>
        <v>725.66888304749273</v>
      </c>
      <c r="X30">
        <v>1110804.4000000001</v>
      </c>
    </row>
    <row r="31" spans="1:24" x14ac:dyDescent="0.25">
      <c r="A31" s="72">
        <v>2029</v>
      </c>
      <c r="B31" s="72">
        <v>1.20522</v>
      </c>
      <c r="C31" s="73">
        <f t="shared" si="26"/>
        <v>465.44668113226328</v>
      </c>
      <c r="D31" s="24">
        <f t="shared" si="5"/>
        <v>2.2321282421466546</v>
      </c>
      <c r="E31" s="72">
        <f t="shared" si="27"/>
        <v>560.96564903422632</v>
      </c>
      <c r="F31" s="72">
        <f t="shared" si="6"/>
        <v>2.0000000000000084</v>
      </c>
      <c r="G31" s="74">
        <v>1</v>
      </c>
      <c r="H31" s="72">
        <f t="shared" si="23"/>
        <v>560.96564903422632</v>
      </c>
      <c r="I31" s="72">
        <f>$H$31*A$56</f>
        <v>84.144847355133948</v>
      </c>
      <c r="J31" s="72">
        <f t="shared" ref="J31:O31" si="43">$H$31*B$56</f>
        <v>280.48282451711316</v>
      </c>
      <c r="K31" s="72">
        <f t="shared" si="43"/>
        <v>67.315877884107152</v>
      </c>
      <c r="L31" s="72">
        <f t="shared" si="43"/>
        <v>11.219312980684526</v>
      </c>
      <c r="M31" s="72">
        <f t="shared" si="43"/>
        <v>28.048282451711316</v>
      </c>
      <c r="N31" s="72">
        <f t="shared" si="43"/>
        <v>1.6828969471026789</v>
      </c>
      <c r="O31" s="72">
        <f t="shared" si="43"/>
        <v>88.071606898373531</v>
      </c>
      <c r="P31" s="5">
        <f t="shared" si="25"/>
        <v>14.924125000000004</v>
      </c>
      <c r="Q31" s="78">
        <v>0.18939</v>
      </c>
      <c r="S31">
        <f t="shared" si="31"/>
        <v>2043</v>
      </c>
      <c r="T31">
        <f t="shared" si="32"/>
        <v>1.1009972000000001</v>
      </c>
      <c r="U31">
        <f t="shared" si="8"/>
        <v>672.28350872140504</v>
      </c>
      <c r="V31" s="11">
        <f t="shared" si="9"/>
        <v>2.9085712479559578</v>
      </c>
      <c r="W31">
        <f t="shared" si="10"/>
        <v>740.18226070844264</v>
      </c>
      <c r="X31">
        <v>1100997.2000000002</v>
      </c>
    </row>
    <row r="32" spans="1:24" x14ac:dyDescent="0.25">
      <c r="A32" s="72">
        <v>2030</v>
      </c>
      <c r="B32" s="72">
        <v>1.2024771999999999</v>
      </c>
      <c r="C32" s="73">
        <f t="shared" si="26"/>
        <v>475.83851237670945</v>
      </c>
      <c r="D32" s="24">
        <f t="shared" si="5"/>
        <v>2.232657716919713</v>
      </c>
      <c r="E32" s="72">
        <f t="shared" si="27"/>
        <v>572.18496201491087</v>
      </c>
      <c r="F32" s="72">
        <f t="shared" si="6"/>
        <v>2.000000000000004</v>
      </c>
      <c r="G32" s="74">
        <v>1</v>
      </c>
      <c r="H32" s="72">
        <f t="shared" si="23"/>
        <v>572.18496201491087</v>
      </c>
      <c r="I32" s="72">
        <f>$H$32*A$56</f>
        <v>85.827744302236624</v>
      </c>
      <c r="J32" s="72">
        <f t="shared" ref="J32:O32" si="44">$H$32*B$56</f>
        <v>286.09248100745543</v>
      </c>
      <c r="K32" s="72">
        <f t="shared" si="44"/>
        <v>68.662195441789308</v>
      </c>
      <c r="L32" s="72">
        <f t="shared" si="44"/>
        <v>11.443699240298217</v>
      </c>
      <c r="M32" s="72">
        <f t="shared" si="44"/>
        <v>28.609248100745546</v>
      </c>
      <c r="N32" s="72">
        <f t="shared" si="44"/>
        <v>1.7165548860447326</v>
      </c>
      <c r="O32" s="72">
        <f t="shared" si="44"/>
        <v>89.833039036341006</v>
      </c>
      <c r="P32" s="76">
        <f>P16*R23</f>
        <v>15.573</v>
      </c>
      <c r="Q32" s="78">
        <v>0.18939</v>
      </c>
      <c r="S32">
        <f t="shared" si="31"/>
        <v>2044</v>
      </c>
      <c r="T32">
        <f t="shared" si="32"/>
        <v>1.0911900000000001</v>
      </c>
      <c r="U32">
        <f t="shared" si="8"/>
        <v>691.89225150763059</v>
      </c>
      <c r="V32" s="11">
        <f t="shared" si="9"/>
        <v>2.9167371401864077</v>
      </c>
      <c r="W32">
        <f t="shared" si="10"/>
        <v>754.98590592261155</v>
      </c>
      <c r="X32">
        <v>1091190</v>
      </c>
    </row>
    <row r="33" spans="1:24" x14ac:dyDescent="0.25">
      <c r="A33" s="24">
        <f>A32+1</f>
        <v>2031</v>
      </c>
      <c r="B33" s="24">
        <f>T19</f>
        <v>1.1997343999999999</v>
      </c>
      <c r="C33" s="73">
        <f t="shared" si="26"/>
        <v>486.46488860801952</v>
      </c>
      <c r="D33" s="24">
        <f t="shared" si="5"/>
        <v>2.2331896126342623</v>
      </c>
      <c r="E33" s="72">
        <f t="shared" si="27"/>
        <v>583.62866125520907</v>
      </c>
      <c r="F33" s="72">
        <f t="shared" si="6"/>
        <v>1.9999999999999971</v>
      </c>
      <c r="G33" s="74">
        <v>1</v>
      </c>
      <c r="H33" s="72">
        <f t="shared" si="23"/>
        <v>583.62866125520907</v>
      </c>
      <c r="I33" s="24">
        <f>H33*$A$56</f>
        <v>87.544299188281357</v>
      </c>
      <c r="J33" s="24">
        <f>H33*$B$56</f>
        <v>291.81433062760453</v>
      </c>
      <c r="K33" s="24">
        <f>H33*$C$56</f>
        <v>70.035439350625083</v>
      </c>
      <c r="L33" s="24">
        <f>H33*$D$56</f>
        <v>11.672573225104182</v>
      </c>
      <c r="M33" s="24">
        <f>H33*$E$56</f>
        <v>29.181433062760455</v>
      </c>
      <c r="N33" s="24">
        <f>H33*$F$56</f>
        <v>1.7508859837656272</v>
      </c>
      <c r="O33" s="24">
        <f>H33*$G$56</f>
        <v>91.629699817067831</v>
      </c>
      <c r="P33" s="76">
        <v>15.573</v>
      </c>
      <c r="Q33" s="78">
        <v>0.18939</v>
      </c>
      <c r="S33">
        <f t="shared" si="31"/>
        <v>2045</v>
      </c>
      <c r="T33">
        <f t="shared" si="32"/>
        <v>1.0801642</v>
      </c>
      <c r="U33">
        <f t="shared" si="8"/>
        <v>712.93385213198485</v>
      </c>
      <c r="V33" s="11">
        <f t="shared" si="9"/>
        <v>3.0411672595703578</v>
      </c>
      <c r="W33">
        <f t="shared" si="10"/>
        <v>770.08562404106374</v>
      </c>
      <c r="X33">
        <v>1080164.2</v>
      </c>
    </row>
    <row r="34" spans="1:24" x14ac:dyDescent="0.25">
      <c r="A34" s="24">
        <f t="shared" ref="A34:A52" si="45">A33+1</f>
        <v>2032</v>
      </c>
      <c r="B34" s="24">
        <f t="shared" ref="B34:B52" si="46">T20</f>
        <v>1.1969915999999998</v>
      </c>
      <c r="C34" s="73">
        <f t="shared" si="26"/>
        <v>497.33117131341049</v>
      </c>
      <c r="D34" s="24">
        <f t="shared" si="5"/>
        <v>2.2337239459324545</v>
      </c>
      <c r="E34" s="72">
        <f t="shared" si="27"/>
        <v>595.30123448031327</v>
      </c>
      <c r="F34" s="72">
        <f t="shared" si="6"/>
        <v>2.0000000000000036</v>
      </c>
      <c r="G34" s="74">
        <v>1</v>
      </c>
      <c r="H34" s="72">
        <f t="shared" si="23"/>
        <v>595.30123448031327</v>
      </c>
      <c r="I34" s="24">
        <f>H34*$A$56</f>
        <v>89.295185172046985</v>
      </c>
      <c r="J34" s="24">
        <f t="shared" ref="J34:J52" si="47">H34*$B$56</f>
        <v>297.65061724015663</v>
      </c>
      <c r="K34" s="24">
        <f t="shared" ref="K34:K52" si="48">H34*$C$56</f>
        <v>71.436148137637588</v>
      </c>
      <c r="L34" s="24">
        <f>H34*$D$56</f>
        <v>11.906024689606266</v>
      </c>
      <c r="M34" s="24">
        <f t="shared" ref="M34:M52" si="49">H34*$E$56</f>
        <v>29.765061724015666</v>
      </c>
      <c r="N34" s="24">
        <f t="shared" ref="N34:N52" si="50">H34*$F$56</f>
        <v>1.7859037034409397</v>
      </c>
      <c r="O34" s="24">
        <f t="shared" ref="O34:O52" si="51">H34*$G$56</f>
        <v>93.46229381340919</v>
      </c>
      <c r="P34" s="76">
        <v>15.573</v>
      </c>
      <c r="Q34" s="78">
        <v>0.18939</v>
      </c>
      <c r="S34">
        <f>S33+1</f>
        <v>2046</v>
      </c>
      <c r="T34">
        <f t="shared" si="32"/>
        <v>1.0691383999999999</v>
      </c>
      <c r="U34">
        <f t="shared" si="8"/>
        <v>734.69191315351225</v>
      </c>
      <c r="V34" s="11">
        <f t="shared" si="9"/>
        <v>3.0519045990678171</v>
      </c>
      <c r="W34">
        <f t="shared" si="10"/>
        <v>785.48733652188503</v>
      </c>
      <c r="X34">
        <v>1069138.3999999999</v>
      </c>
    </row>
    <row r="35" spans="1:24" x14ac:dyDescent="0.25">
      <c r="A35" s="24">
        <f t="shared" si="45"/>
        <v>2033</v>
      </c>
      <c r="B35" s="24">
        <f t="shared" si="46"/>
        <v>1.1942487999999998</v>
      </c>
      <c r="C35" s="73">
        <f t="shared" si="26"/>
        <v>508.4428463900652</v>
      </c>
      <c r="D35" s="24">
        <f t="shared" si="5"/>
        <v>2.234260733609295</v>
      </c>
      <c r="E35" s="72">
        <f t="shared" si="27"/>
        <v>607.20725916991955</v>
      </c>
      <c r="F35" s="72">
        <f t="shared" si="6"/>
        <v>2.0000000000000031</v>
      </c>
      <c r="G35" s="74">
        <v>1</v>
      </c>
      <c r="H35" s="72">
        <f t="shared" si="23"/>
        <v>607.20725916991955</v>
      </c>
      <c r="I35" s="24">
        <f t="shared" ref="I35:I52" si="52">H35*$A$56</f>
        <v>91.081088875487936</v>
      </c>
      <c r="J35" s="24">
        <f t="shared" si="47"/>
        <v>303.60362958495978</v>
      </c>
      <c r="K35" s="24">
        <f t="shared" si="48"/>
        <v>72.864871100390346</v>
      </c>
      <c r="L35" s="24">
        <f t="shared" ref="L35:L52" si="53">H35*$D$56</f>
        <v>12.144145183398392</v>
      </c>
      <c r="M35" s="24">
        <f t="shared" si="49"/>
        <v>30.36036295849598</v>
      </c>
      <c r="N35" s="24">
        <f t="shared" si="50"/>
        <v>1.8216217775097587</v>
      </c>
      <c r="O35" s="24">
        <f t="shared" si="51"/>
        <v>95.331539689677371</v>
      </c>
      <c r="P35" s="76">
        <v>15.573</v>
      </c>
      <c r="Q35" s="78">
        <v>0.18939</v>
      </c>
      <c r="S35">
        <f t="shared" si="31"/>
        <v>2047</v>
      </c>
      <c r="T35">
        <f t="shared" si="32"/>
        <v>1.0581125999999998</v>
      </c>
      <c r="U35">
        <f t="shared" si="8"/>
        <v>757.19453983661367</v>
      </c>
      <c r="V35" s="11">
        <f t="shared" si="9"/>
        <v>3.0628657101333241</v>
      </c>
      <c r="W35">
        <f t="shared" si="10"/>
        <v>801.19708325232273</v>
      </c>
      <c r="X35">
        <v>1058112.5999999999</v>
      </c>
    </row>
    <row r="36" spans="1:24" x14ac:dyDescent="0.25">
      <c r="A36" s="24">
        <f t="shared" si="45"/>
        <v>2034</v>
      </c>
      <c r="B36" s="24">
        <f t="shared" si="46"/>
        <v>1.17927</v>
      </c>
      <c r="C36" s="73">
        <f t="shared" si="26"/>
        <v>525.19898272093587</v>
      </c>
      <c r="D36" s="24">
        <f t="shared" si="5"/>
        <v>3.2955791294614394</v>
      </c>
      <c r="E36" s="72">
        <f t="shared" si="27"/>
        <v>619.35140435331812</v>
      </c>
      <c r="F36" s="72">
        <f t="shared" si="6"/>
        <v>2.0000000000000284</v>
      </c>
      <c r="G36" s="74">
        <v>1</v>
      </c>
      <c r="H36" s="72">
        <f t="shared" si="23"/>
        <v>619.35140435331812</v>
      </c>
      <c r="I36" s="24">
        <f t="shared" si="52"/>
        <v>92.902710652997712</v>
      </c>
      <c r="J36" s="24">
        <f t="shared" si="47"/>
        <v>309.67570217665906</v>
      </c>
      <c r="K36" s="24">
        <f t="shared" si="48"/>
        <v>74.322168522398172</v>
      </c>
      <c r="L36" s="24">
        <f t="shared" si="53"/>
        <v>12.387028087066362</v>
      </c>
      <c r="M36" s="24">
        <f t="shared" si="49"/>
        <v>30.967570217665909</v>
      </c>
      <c r="N36" s="24">
        <f t="shared" si="50"/>
        <v>1.8580542130599544</v>
      </c>
      <c r="O36" s="24">
        <f t="shared" si="51"/>
        <v>97.238170483470938</v>
      </c>
      <c r="P36" s="76">
        <v>15.573</v>
      </c>
      <c r="Q36" s="78">
        <v>0.18939</v>
      </c>
      <c r="S36">
        <f t="shared" si="31"/>
        <v>2048</v>
      </c>
      <c r="T36">
        <f t="shared" si="32"/>
        <v>1.0470867999999998</v>
      </c>
      <c r="U36">
        <f t="shared" si="8"/>
        <v>780.4711366023995</v>
      </c>
      <c r="V36" s="11">
        <f t="shared" si="9"/>
        <v>3.0740576616952908</v>
      </c>
      <c r="W36">
        <f t="shared" si="10"/>
        <v>817.22102491736916</v>
      </c>
      <c r="X36">
        <v>1047086.7999999998</v>
      </c>
    </row>
    <row r="37" spans="1:24" x14ac:dyDescent="0.25">
      <c r="A37" s="24">
        <f t="shared" si="45"/>
        <v>2035</v>
      </c>
      <c r="B37" s="24">
        <f t="shared" si="46"/>
        <v>1.17408</v>
      </c>
      <c r="C37" s="73">
        <f t="shared" si="26"/>
        <v>538.07102790302565</v>
      </c>
      <c r="D37" s="24">
        <f t="shared" si="5"/>
        <v>2.4508892068683479</v>
      </c>
      <c r="E37" s="72">
        <f t="shared" si="27"/>
        <v>631.73843244038437</v>
      </c>
      <c r="F37" s="72">
        <f t="shared" si="6"/>
        <v>1.9999999999999827</v>
      </c>
      <c r="G37" s="74">
        <v>1</v>
      </c>
      <c r="H37" s="72">
        <f t="shared" si="23"/>
        <v>631.73843244038437</v>
      </c>
      <c r="I37" s="24">
        <f t="shared" si="52"/>
        <v>94.760764866057656</v>
      </c>
      <c r="J37" s="24">
        <f t="shared" si="47"/>
        <v>315.86921622019219</v>
      </c>
      <c r="K37" s="24">
        <f t="shared" si="48"/>
        <v>75.808611892846116</v>
      </c>
      <c r="L37" s="24">
        <f t="shared" si="53"/>
        <v>12.634768648807688</v>
      </c>
      <c r="M37" s="24">
        <f t="shared" si="49"/>
        <v>31.586921622019219</v>
      </c>
      <c r="N37" s="24">
        <f t="shared" si="50"/>
        <v>1.8952152973211531</v>
      </c>
      <c r="O37" s="24">
        <f t="shared" si="51"/>
        <v>99.182933893140344</v>
      </c>
      <c r="P37" s="76">
        <v>15.573</v>
      </c>
      <c r="Q37" s="78">
        <v>0.18939</v>
      </c>
      <c r="S37">
        <f t="shared" si="31"/>
        <v>2049</v>
      </c>
      <c r="T37">
        <f t="shared" si="32"/>
        <v>1.0360609999999999</v>
      </c>
      <c r="U37">
        <f t="shared" si="8"/>
        <v>804.55247848892748</v>
      </c>
      <c r="V37" s="11">
        <f t="shared" si="9"/>
        <v>3.0854878235933914</v>
      </c>
      <c r="W37">
        <f t="shared" si="10"/>
        <v>833.56544541571657</v>
      </c>
      <c r="X37">
        <v>1036061</v>
      </c>
    </row>
    <row r="38" spans="1:24" x14ac:dyDescent="0.25">
      <c r="A38" s="24">
        <f t="shared" si="45"/>
        <v>2036</v>
      </c>
      <c r="B38" s="24">
        <f t="shared" si="46"/>
        <v>1.16889</v>
      </c>
      <c r="C38" s="73">
        <f t="shared" si="26"/>
        <v>551.26932482029281</v>
      </c>
      <c r="D38" s="24">
        <f t="shared" si="5"/>
        <v>2.4528912044760443</v>
      </c>
      <c r="E38" s="72">
        <f t="shared" si="27"/>
        <v>644.37320108919209</v>
      </c>
      <c r="F38" s="72">
        <f t="shared" si="6"/>
        <v>2.0000000000000053</v>
      </c>
      <c r="G38" s="74">
        <v>1</v>
      </c>
      <c r="H38" s="72">
        <f t="shared" si="23"/>
        <v>644.37320108919209</v>
      </c>
      <c r="I38" s="24">
        <f t="shared" si="52"/>
        <v>96.655980163378814</v>
      </c>
      <c r="J38" s="24">
        <f t="shared" si="47"/>
        <v>322.18660054459605</v>
      </c>
      <c r="K38" s="24">
        <f t="shared" si="48"/>
        <v>77.324784130703051</v>
      </c>
      <c r="L38" s="24">
        <f t="shared" si="53"/>
        <v>12.887464021783842</v>
      </c>
      <c r="M38" s="24">
        <f t="shared" si="49"/>
        <v>32.218660054459605</v>
      </c>
      <c r="N38" s="24">
        <f t="shared" si="50"/>
        <v>1.9331196032675764</v>
      </c>
      <c r="O38" s="24">
        <f t="shared" si="51"/>
        <v>101.16659257100316</v>
      </c>
      <c r="P38" s="76">
        <v>15.573</v>
      </c>
      <c r="Q38" s="78">
        <v>0.18939</v>
      </c>
      <c r="S38">
        <f>S37+1</f>
        <v>2050</v>
      </c>
      <c r="T38">
        <f t="shared" si="32"/>
        <v>1.0245561999999999</v>
      </c>
      <c r="U38">
        <f t="shared" si="8"/>
        <v>829.85858103638532</v>
      </c>
      <c r="V38" s="11">
        <f t="shared" si="9"/>
        <v>3.1453638170360958</v>
      </c>
      <c r="W38">
        <f t="shared" si="10"/>
        <v>850.23675432403093</v>
      </c>
      <c r="X38">
        <v>1024556.2</v>
      </c>
    </row>
    <row r="39" spans="1:24" x14ac:dyDescent="0.25">
      <c r="A39" s="24">
        <f t="shared" si="45"/>
        <v>2037</v>
      </c>
      <c r="B39" s="24">
        <f t="shared" si="46"/>
        <v>1.1637</v>
      </c>
      <c r="C39" s="73">
        <f t="shared" si="26"/>
        <v>564.80249644322078</v>
      </c>
      <c r="D39" s="24">
        <f t="shared" si="5"/>
        <v>2.4549110595514483</v>
      </c>
      <c r="E39" s="72">
        <f t="shared" si="27"/>
        <v>657.26066511097599</v>
      </c>
      <c r="F39" s="72">
        <f t="shared" si="6"/>
        <v>2.0000000000000089</v>
      </c>
      <c r="G39" s="74">
        <v>1</v>
      </c>
      <c r="H39" s="72">
        <f t="shared" si="23"/>
        <v>657.26066511097599</v>
      </c>
      <c r="I39" s="24">
        <f t="shared" si="52"/>
        <v>98.589099766646399</v>
      </c>
      <c r="J39" s="24">
        <f t="shared" si="47"/>
        <v>328.630332555488</v>
      </c>
      <c r="K39" s="24">
        <f t="shared" si="48"/>
        <v>78.871279813317116</v>
      </c>
      <c r="L39" s="24">
        <f t="shared" si="53"/>
        <v>13.145213302219521</v>
      </c>
      <c r="M39" s="24">
        <f t="shared" si="49"/>
        <v>32.8630332555488</v>
      </c>
      <c r="N39" s="24">
        <f t="shared" si="50"/>
        <v>1.9717819953329281</v>
      </c>
      <c r="O39" s="24">
        <f t="shared" si="51"/>
        <v>103.18992442242323</v>
      </c>
      <c r="P39" s="76">
        <v>15.573</v>
      </c>
      <c r="Q39" s="78">
        <v>0.18939</v>
      </c>
    </row>
    <row r="40" spans="1:24" x14ac:dyDescent="0.25">
      <c r="A40" s="24">
        <f t="shared" si="45"/>
        <v>2038</v>
      </c>
      <c r="B40" s="24">
        <f t="shared" si="46"/>
        <v>1.1585099999999999</v>
      </c>
      <c r="C40" s="73">
        <f t="shared" si="26"/>
        <v>578.67940579985975</v>
      </c>
      <c r="D40" s="24">
        <f t="shared" si="5"/>
        <v>2.4569490120931174</v>
      </c>
      <c r="E40" s="72">
        <f t="shared" si="27"/>
        <v>670.40587841319552</v>
      </c>
      <c r="F40" s="72">
        <f t="shared" si="6"/>
        <v>2.0000000000000018</v>
      </c>
      <c r="G40" s="74">
        <v>1</v>
      </c>
      <c r="H40" s="72">
        <f t="shared" si="23"/>
        <v>670.40587841319552</v>
      </c>
      <c r="I40" s="24">
        <f t="shared" si="52"/>
        <v>100.56088176197933</v>
      </c>
      <c r="J40" s="24">
        <f t="shared" si="47"/>
        <v>335.20293920659776</v>
      </c>
      <c r="K40" s="24">
        <f t="shared" si="48"/>
        <v>80.448705409583454</v>
      </c>
      <c r="L40" s="24">
        <f t="shared" si="53"/>
        <v>13.408117568263911</v>
      </c>
      <c r="M40" s="24">
        <f t="shared" si="49"/>
        <v>33.520293920659775</v>
      </c>
      <c r="N40" s="24">
        <f t="shared" si="50"/>
        <v>2.0112176352395865</v>
      </c>
      <c r="O40" s="24">
        <f t="shared" si="51"/>
        <v>105.2537229108717</v>
      </c>
      <c r="P40" s="76">
        <v>15.573</v>
      </c>
      <c r="Q40" s="78">
        <v>0.18939</v>
      </c>
    </row>
    <row r="41" spans="1:24" x14ac:dyDescent="0.25">
      <c r="A41" s="24">
        <f t="shared" si="45"/>
        <v>2039</v>
      </c>
      <c r="B41" s="24">
        <f t="shared" si="46"/>
        <v>1.140226</v>
      </c>
      <c r="C41" s="73">
        <f t="shared" si="26"/>
        <v>599.7179471275515</v>
      </c>
      <c r="D41" s="24">
        <f t="shared" si="5"/>
        <v>3.6356125890832325</v>
      </c>
      <c r="E41" s="72">
        <f t="shared" si="27"/>
        <v>683.81399598145947</v>
      </c>
      <c r="F41" s="72">
        <f t="shared" si="6"/>
        <v>2.0000000000000053</v>
      </c>
      <c r="G41" s="74">
        <v>1</v>
      </c>
      <c r="H41" s="72">
        <f t="shared" si="23"/>
        <v>683.81399598145947</v>
      </c>
      <c r="I41" s="24">
        <f t="shared" si="52"/>
        <v>102.57209939721892</v>
      </c>
      <c r="J41" s="24">
        <f t="shared" si="47"/>
        <v>341.90699799072974</v>
      </c>
      <c r="K41" s="24">
        <f t="shared" si="48"/>
        <v>82.057679517775128</v>
      </c>
      <c r="L41" s="24">
        <f t="shared" si="53"/>
        <v>13.67627991962919</v>
      </c>
      <c r="M41" s="24">
        <f t="shared" si="49"/>
        <v>34.190699799072974</v>
      </c>
      <c r="N41" s="24">
        <f t="shared" si="50"/>
        <v>2.0514419879443784</v>
      </c>
      <c r="O41" s="24">
        <f t="shared" si="51"/>
        <v>107.35879736908913</v>
      </c>
      <c r="P41" s="76">
        <v>15.573</v>
      </c>
      <c r="Q41" s="78">
        <v>0.18939</v>
      </c>
    </row>
    <row r="42" spans="1:24" x14ac:dyDescent="0.25">
      <c r="A42" s="24">
        <f t="shared" si="45"/>
        <v>2040</v>
      </c>
      <c r="B42" s="24">
        <f t="shared" si="46"/>
        <v>1.1304187999999999</v>
      </c>
      <c r="C42" s="73">
        <f t="shared" si="26"/>
        <v>617.01935238611452</v>
      </c>
      <c r="D42" s="24">
        <f t="shared" si="5"/>
        <v>2.8849237114598574</v>
      </c>
      <c r="E42" s="72">
        <f t="shared" si="27"/>
        <v>697.49027590108869</v>
      </c>
      <c r="F42" s="72">
        <f t="shared" si="6"/>
        <v>2.0000000000000049</v>
      </c>
      <c r="G42" s="74">
        <v>1</v>
      </c>
      <c r="H42" s="72">
        <f t="shared" si="23"/>
        <v>697.49027590108869</v>
      </c>
      <c r="I42" s="24">
        <f t="shared" si="52"/>
        <v>104.62354138516331</v>
      </c>
      <c r="J42" s="24">
        <f t="shared" si="47"/>
        <v>348.74513795054435</v>
      </c>
      <c r="K42" s="24">
        <f t="shared" si="48"/>
        <v>83.698833108130643</v>
      </c>
      <c r="L42" s="24">
        <f t="shared" si="53"/>
        <v>13.949805518021774</v>
      </c>
      <c r="M42" s="24">
        <f t="shared" si="49"/>
        <v>34.874513795054433</v>
      </c>
      <c r="N42" s="24">
        <f t="shared" si="50"/>
        <v>2.092470827703266</v>
      </c>
      <c r="O42" s="24">
        <f t="shared" si="51"/>
        <v>109.50597331647093</v>
      </c>
      <c r="P42" s="76">
        <v>15.573</v>
      </c>
      <c r="Q42" s="78">
        <v>0.18939</v>
      </c>
    </row>
    <row r="43" spans="1:24" x14ac:dyDescent="0.25">
      <c r="A43" s="24">
        <f t="shared" si="45"/>
        <v>2041</v>
      </c>
      <c r="B43" s="24">
        <f t="shared" si="46"/>
        <v>1.1206116000000002</v>
      </c>
      <c r="C43" s="73">
        <f t="shared" si="26"/>
        <v>634.86767531150883</v>
      </c>
      <c r="D43" s="24">
        <f t="shared" si="5"/>
        <v>2.8926682536571886</v>
      </c>
      <c r="E43" s="72">
        <f t="shared" si="27"/>
        <v>711.44008141911047</v>
      </c>
      <c r="F43" s="72">
        <f t="shared" si="6"/>
        <v>2.0000000000000004</v>
      </c>
      <c r="G43" s="74">
        <v>1</v>
      </c>
      <c r="H43" s="72">
        <f t="shared" si="23"/>
        <v>711.44008141911047</v>
      </c>
      <c r="I43" s="24">
        <f t="shared" si="52"/>
        <v>106.71601221286657</v>
      </c>
      <c r="J43" s="24">
        <f t="shared" si="47"/>
        <v>355.72004070955524</v>
      </c>
      <c r="K43" s="24">
        <f t="shared" si="48"/>
        <v>85.372809770293259</v>
      </c>
      <c r="L43" s="24">
        <f t="shared" si="53"/>
        <v>14.228801628382209</v>
      </c>
      <c r="M43" s="24">
        <f t="shared" si="49"/>
        <v>35.572004070955522</v>
      </c>
      <c r="N43" s="24">
        <f t="shared" si="50"/>
        <v>2.1343202442573315</v>
      </c>
      <c r="O43" s="24">
        <f t="shared" si="51"/>
        <v>111.69609278280035</v>
      </c>
      <c r="P43" s="76">
        <v>15.573</v>
      </c>
      <c r="Q43" s="78">
        <v>0.18939</v>
      </c>
    </row>
    <row r="44" spans="1:24" x14ac:dyDescent="0.25">
      <c r="A44" s="24">
        <f t="shared" si="45"/>
        <v>2042</v>
      </c>
      <c r="B44" s="24">
        <f t="shared" si="46"/>
        <v>1.1108044000000001</v>
      </c>
      <c r="C44" s="73">
        <f t="shared" si="26"/>
        <v>653.28232679623216</v>
      </c>
      <c r="D44" s="24">
        <f t="shared" si="5"/>
        <v>2.9005495476971408</v>
      </c>
      <c r="E44" s="72">
        <f t="shared" si="27"/>
        <v>725.66888304749261</v>
      </c>
      <c r="F44" s="72">
        <f t="shared" si="6"/>
        <v>1.9999999999999907</v>
      </c>
      <c r="G44" s="74">
        <v>1</v>
      </c>
      <c r="H44" s="72">
        <f t="shared" si="23"/>
        <v>725.66888304749261</v>
      </c>
      <c r="I44" s="24">
        <f t="shared" si="52"/>
        <v>108.85033245712388</v>
      </c>
      <c r="J44" s="24">
        <f t="shared" si="47"/>
        <v>362.83444152374631</v>
      </c>
      <c r="K44" s="24">
        <f t="shared" si="48"/>
        <v>87.080265965699112</v>
      </c>
      <c r="L44" s="24">
        <f t="shared" si="53"/>
        <v>14.513377660949853</v>
      </c>
      <c r="M44" s="24">
        <f t="shared" si="49"/>
        <v>36.283444152374635</v>
      </c>
      <c r="N44" s="24">
        <f t="shared" si="50"/>
        <v>2.177006649142478</v>
      </c>
      <c r="O44" s="24">
        <f t="shared" si="51"/>
        <v>113.93001463845634</v>
      </c>
      <c r="P44" s="76">
        <v>15.573</v>
      </c>
      <c r="Q44" s="78">
        <v>0.18939</v>
      </c>
    </row>
    <row r="45" spans="1:24" x14ac:dyDescent="0.25">
      <c r="A45" s="24">
        <f t="shared" si="45"/>
        <v>2043</v>
      </c>
      <c r="B45" s="24">
        <f t="shared" si="46"/>
        <v>1.1009972000000001</v>
      </c>
      <c r="C45" s="73">
        <f t="shared" si="26"/>
        <v>672.28350872140504</v>
      </c>
      <c r="D45" s="24">
        <f t="shared" si="5"/>
        <v>2.9085712479559578</v>
      </c>
      <c r="E45" s="72">
        <f t="shared" si="27"/>
        <v>740.18226070844264</v>
      </c>
      <c r="F45" s="72">
        <f t="shared" si="6"/>
        <v>2.0000000000000244</v>
      </c>
      <c r="G45" s="74">
        <v>1</v>
      </c>
      <c r="H45" s="72">
        <f t="shared" si="23"/>
        <v>740.18226070844264</v>
      </c>
      <c r="I45" s="24">
        <f t="shared" si="52"/>
        <v>111.0273391062664</v>
      </c>
      <c r="J45" s="24">
        <f t="shared" si="47"/>
        <v>370.09113035422132</v>
      </c>
      <c r="K45" s="24">
        <f t="shared" si="48"/>
        <v>88.821871285013117</v>
      </c>
      <c r="L45" s="24">
        <f t="shared" si="53"/>
        <v>14.803645214168853</v>
      </c>
      <c r="M45" s="24">
        <f t="shared" si="49"/>
        <v>37.009113035422132</v>
      </c>
      <c r="N45" s="24">
        <f t="shared" si="50"/>
        <v>2.2205467821253282</v>
      </c>
      <c r="O45" s="24">
        <f t="shared" si="51"/>
        <v>116.2086149312255</v>
      </c>
      <c r="P45" s="76">
        <v>15.573</v>
      </c>
      <c r="Q45" s="78">
        <v>0.18939</v>
      </c>
    </row>
    <row r="46" spans="1:24" x14ac:dyDescent="0.25">
      <c r="A46" s="24">
        <f t="shared" si="45"/>
        <v>2044</v>
      </c>
      <c r="B46" s="24">
        <f t="shared" si="46"/>
        <v>1.0911900000000001</v>
      </c>
      <c r="C46" s="73">
        <f t="shared" si="26"/>
        <v>691.89225150763059</v>
      </c>
      <c r="D46" s="24">
        <f t="shared" si="5"/>
        <v>2.9167371401864077</v>
      </c>
      <c r="E46" s="72">
        <f t="shared" si="27"/>
        <v>754.98590592261155</v>
      </c>
      <c r="F46" s="72">
        <f t="shared" si="6"/>
        <v>2.0000000000000075</v>
      </c>
      <c r="G46" s="74">
        <v>1</v>
      </c>
      <c r="H46" s="72">
        <f t="shared" si="23"/>
        <v>754.98590592261155</v>
      </c>
      <c r="I46" s="24">
        <f t="shared" si="52"/>
        <v>113.24788588839174</v>
      </c>
      <c r="J46" s="24">
        <f t="shared" si="47"/>
        <v>377.49295296130578</v>
      </c>
      <c r="K46" s="24">
        <f t="shared" si="48"/>
        <v>90.598308710713383</v>
      </c>
      <c r="L46" s="24">
        <f t="shared" si="53"/>
        <v>15.09971811845223</v>
      </c>
      <c r="M46" s="24">
        <f t="shared" si="49"/>
        <v>37.749295296130576</v>
      </c>
      <c r="N46" s="24">
        <f t="shared" si="50"/>
        <v>2.2649577177678348</v>
      </c>
      <c r="O46" s="24">
        <f t="shared" si="51"/>
        <v>118.53278722985002</v>
      </c>
      <c r="P46" s="76">
        <v>15.573</v>
      </c>
      <c r="Q46" s="78">
        <v>0.18939</v>
      </c>
    </row>
    <row r="47" spans="1:24" x14ac:dyDescent="0.25">
      <c r="A47" s="24">
        <f t="shared" si="45"/>
        <v>2045</v>
      </c>
      <c r="B47" s="24">
        <f t="shared" si="46"/>
        <v>1.0801642</v>
      </c>
      <c r="C47" s="73">
        <f t="shared" si="26"/>
        <v>712.93385213198485</v>
      </c>
      <c r="D47" s="24">
        <f t="shared" si="5"/>
        <v>3.0411672595703578</v>
      </c>
      <c r="E47" s="72">
        <f t="shared" si="27"/>
        <v>770.08562404106374</v>
      </c>
      <c r="F47" s="72">
        <f t="shared" si="6"/>
        <v>1.9999999999999944</v>
      </c>
      <c r="G47" s="74">
        <v>1</v>
      </c>
      <c r="H47" s="72">
        <f t="shared" si="23"/>
        <v>770.08562404106374</v>
      </c>
      <c r="I47" s="24">
        <f t="shared" si="52"/>
        <v>115.51284360615955</v>
      </c>
      <c r="J47" s="24">
        <f t="shared" si="47"/>
        <v>385.04281202053187</v>
      </c>
      <c r="K47" s="24">
        <f t="shared" si="48"/>
        <v>92.410274884927645</v>
      </c>
      <c r="L47" s="24">
        <f t="shared" si="53"/>
        <v>15.401712480821276</v>
      </c>
      <c r="M47" s="24">
        <f t="shared" si="49"/>
        <v>38.504281202053193</v>
      </c>
      <c r="N47" s="24">
        <f t="shared" si="50"/>
        <v>2.3102568721231913</v>
      </c>
      <c r="O47" s="24">
        <f t="shared" si="51"/>
        <v>120.903442974447</v>
      </c>
      <c r="P47" s="76">
        <v>15.573</v>
      </c>
      <c r="Q47" s="78">
        <v>0.18939</v>
      </c>
    </row>
    <row r="48" spans="1:24" x14ac:dyDescent="0.25">
      <c r="A48" s="24">
        <f t="shared" si="45"/>
        <v>2046</v>
      </c>
      <c r="B48" s="24">
        <f t="shared" si="46"/>
        <v>1.0691383999999999</v>
      </c>
      <c r="C48" s="73">
        <f t="shared" si="26"/>
        <v>734.69191315351225</v>
      </c>
      <c r="D48" s="24">
        <f t="shared" si="5"/>
        <v>3.0519045990678171</v>
      </c>
      <c r="E48" s="72">
        <f t="shared" si="27"/>
        <v>785.48733652188503</v>
      </c>
      <c r="F48" s="72">
        <f t="shared" si="6"/>
        <v>2.0000000000000018</v>
      </c>
      <c r="G48" s="74">
        <v>1</v>
      </c>
      <c r="H48" s="72">
        <f t="shared" si="23"/>
        <v>785.48733652188503</v>
      </c>
      <c r="I48" s="24">
        <f t="shared" si="52"/>
        <v>117.82310047828275</v>
      </c>
      <c r="J48" s="24">
        <f t="shared" si="47"/>
        <v>392.74366826094251</v>
      </c>
      <c r="K48" s="24">
        <f t="shared" si="48"/>
        <v>94.258480382626203</v>
      </c>
      <c r="L48" s="24">
        <f t="shared" si="53"/>
        <v>15.709746730437701</v>
      </c>
      <c r="M48" s="24">
        <f t="shared" si="49"/>
        <v>39.274366826094251</v>
      </c>
      <c r="N48" s="24">
        <f t="shared" si="50"/>
        <v>2.356462009565655</v>
      </c>
      <c r="O48" s="24">
        <f t="shared" si="51"/>
        <v>123.32151183393594</v>
      </c>
      <c r="P48" s="76">
        <v>15.573</v>
      </c>
      <c r="Q48" s="78">
        <v>0.18939</v>
      </c>
    </row>
    <row r="49" spans="1:17" x14ac:dyDescent="0.25">
      <c r="A49" s="24">
        <f t="shared" si="45"/>
        <v>2047</v>
      </c>
      <c r="B49" s="24">
        <f t="shared" si="46"/>
        <v>1.0581125999999998</v>
      </c>
      <c r="C49" s="73">
        <f t="shared" si="26"/>
        <v>757.19453983661367</v>
      </c>
      <c r="D49" s="24">
        <f t="shared" si="5"/>
        <v>3.0628657101333241</v>
      </c>
      <c r="E49" s="72">
        <f t="shared" si="27"/>
        <v>801.19708325232273</v>
      </c>
      <c r="F49" s="72">
        <f t="shared" si="6"/>
        <v>2</v>
      </c>
      <c r="G49" s="74">
        <v>1</v>
      </c>
      <c r="H49" s="72">
        <f t="shared" si="23"/>
        <v>801.19708325232273</v>
      </c>
      <c r="I49" s="24">
        <f t="shared" si="52"/>
        <v>120.1795624878484</v>
      </c>
      <c r="J49" s="24">
        <f t="shared" si="47"/>
        <v>400.59854162616136</v>
      </c>
      <c r="K49" s="24">
        <f t="shared" si="48"/>
        <v>96.143649990278718</v>
      </c>
      <c r="L49" s="24">
        <f t="shared" si="53"/>
        <v>16.023941665046454</v>
      </c>
      <c r="M49" s="24">
        <f t="shared" si="49"/>
        <v>40.059854162616141</v>
      </c>
      <c r="N49" s="24">
        <f t="shared" si="50"/>
        <v>2.403591249756968</v>
      </c>
      <c r="O49" s="24">
        <f t="shared" si="51"/>
        <v>125.78794207061466</v>
      </c>
      <c r="P49" s="76">
        <v>15.573</v>
      </c>
      <c r="Q49" s="78">
        <v>0.18939</v>
      </c>
    </row>
    <row r="50" spans="1:17" x14ac:dyDescent="0.25">
      <c r="A50" s="24">
        <f>A49+1</f>
        <v>2048</v>
      </c>
      <c r="B50" s="24">
        <f t="shared" si="46"/>
        <v>1.0470867999999998</v>
      </c>
      <c r="C50" s="73">
        <f t="shared" si="26"/>
        <v>780.4711366023995</v>
      </c>
      <c r="D50" s="24">
        <f t="shared" si="5"/>
        <v>3.0740576616952908</v>
      </c>
      <c r="E50" s="72">
        <f t="shared" si="27"/>
        <v>817.22102491736916</v>
      </c>
      <c r="F50" s="72">
        <f t="shared" si="6"/>
        <v>1.9999999999999978</v>
      </c>
      <c r="G50" s="74">
        <v>1</v>
      </c>
      <c r="H50" s="72">
        <f t="shared" si="23"/>
        <v>817.22102491736916</v>
      </c>
      <c r="I50" s="24">
        <f t="shared" si="52"/>
        <v>122.58315373760537</v>
      </c>
      <c r="J50" s="24">
        <f t="shared" si="47"/>
        <v>408.61051245868458</v>
      </c>
      <c r="K50" s="24">
        <f t="shared" si="48"/>
        <v>98.066522990084295</v>
      </c>
      <c r="L50" s="24">
        <f t="shared" si="53"/>
        <v>16.344420498347382</v>
      </c>
      <c r="M50" s="24">
        <f t="shared" si="49"/>
        <v>40.86105124586846</v>
      </c>
      <c r="N50" s="24">
        <f t="shared" si="50"/>
        <v>2.4516630747521075</v>
      </c>
      <c r="O50" s="24">
        <f t="shared" si="51"/>
        <v>128.30370091202695</v>
      </c>
      <c r="P50" s="76">
        <v>15.573</v>
      </c>
      <c r="Q50" s="78">
        <v>0.18939</v>
      </c>
    </row>
    <row r="51" spans="1:17" x14ac:dyDescent="0.25">
      <c r="A51" s="24">
        <f t="shared" si="45"/>
        <v>2049</v>
      </c>
      <c r="B51" s="24">
        <f t="shared" si="46"/>
        <v>1.0360609999999999</v>
      </c>
      <c r="C51" s="73">
        <f t="shared" si="26"/>
        <v>804.55247848892748</v>
      </c>
      <c r="D51" s="24">
        <f t="shared" si="5"/>
        <v>3.0854878235933914</v>
      </c>
      <c r="E51" s="72">
        <f t="shared" si="27"/>
        <v>833.56544541571657</v>
      </c>
      <c r="F51" s="72">
        <f t="shared" si="6"/>
        <v>2.0000000000000027</v>
      </c>
      <c r="G51" s="74">
        <v>1</v>
      </c>
      <c r="H51" s="72">
        <f t="shared" si="23"/>
        <v>833.56544541571657</v>
      </c>
      <c r="I51" s="24">
        <f t="shared" si="52"/>
        <v>125.03481681235748</v>
      </c>
      <c r="J51" s="24">
        <f t="shared" si="47"/>
        <v>416.78272270785828</v>
      </c>
      <c r="K51" s="24">
        <f t="shared" si="48"/>
        <v>100.02785344988598</v>
      </c>
      <c r="L51" s="24">
        <f t="shared" si="53"/>
        <v>16.67130890831433</v>
      </c>
      <c r="M51" s="24">
        <f t="shared" si="49"/>
        <v>41.678272270785833</v>
      </c>
      <c r="N51" s="24">
        <f t="shared" si="50"/>
        <v>2.5006963362471497</v>
      </c>
      <c r="O51" s="24">
        <f t="shared" si="51"/>
        <v>130.86977493026751</v>
      </c>
      <c r="P51" s="76">
        <v>15.573</v>
      </c>
      <c r="Q51" s="78">
        <v>0.18939</v>
      </c>
    </row>
    <row r="52" spans="1:17" x14ac:dyDescent="0.25">
      <c r="A52" s="24">
        <f t="shared" si="45"/>
        <v>2050</v>
      </c>
      <c r="B52" s="24">
        <f t="shared" si="46"/>
        <v>1.0245561999999999</v>
      </c>
      <c r="C52" s="73">
        <f t="shared" si="26"/>
        <v>829.85858103638532</v>
      </c>
      <c r="D52" s="24">
        <f t="shared" si="5"/>
        <v>3.1453638170360958</v>
      </c>
      <c r="E52" s="72">
        <f t="shared" si="27"/>
        <v>850.23675432403093</v>
      </c>
      <c r="F52" s="72">
        <f t="shared" si="6"/>
        <v>2.0000000000000036</v>
      </c>
      <c r="G52" s="74">
        <v>1</v>
      </c>
      <c r="H52" s="72">
        <f t="shared" si="23"/>
        <v>850.23675432403093</v>
      </c>
      <c r="I52" s="24">
        <f t="shared" si="52"/>
        <v>127.53551314860464</v>
      </c>
      <c r="J52" s="24">
        <f t="shared" si="47"/>
        <v>425.11837716201546</v>
      </c>
      <c r="K52" s="24">
        <f t="shared" si="48"/>
        <v>102.0284105188837</v>
      </c>
      <c r="L52" s="24">
        <f t="shared" si="53"/>
        <v>17.004735086480618</v>
      </c>
      <c r="M52" s="24">
        <f t="shared" si="49"/>
        <v>42.511837716201548</v>
      </c>
      <c r="N52" s="24">
        <f t="shared" si="50"/>
        <v>2.550710262972093</v>
      </c>
      <c r="O52" s="24">
        <f t="shared" si="51"/>
        <v>133.48717042887284</v>
      </c>
      <c r="P52" s="76">
        <v>15.573</v>
      </c>
      <c r="Q52" s="78">
        <v>0.18939</v>
      </c>
    </row>
    <row r="54" spans="1:17" x14ac:dyDescent="0.25">
      <c r="A54" s="31" t="s">
        <v>35</v>
      </c>
      <c r="B54" s="31"/>
      <c r="C54" s="31"/>
    </row>
    <row r="55" spans="1:17" ht="27" customHeight="1" x14ac:dyDescent="0.25">
      <c r="A55" s="6" t="s">
        <v>36</v>
      </c>
      <c r="B55" s="6" t="s">
        <v>37</v>
      </c>
      <c r="C55" s="6" t="s">
        <v>38</v>
      </c>
      <c r="D55" s="6" t="s">
        <v>39</v>
      </c>
      <c r="E55" s="6" t="s">
        <v>40</v>
      </c>
      <c r="F55" s="6" t="s">
        <v>41</v>
      </c>
      <c r="G55" s="13" t="s">
        <v>42</v>
      </c>
      <c r="H55" s="6" t="s">
        <v>7</v>
      </c>
    </row>
    <row r="56" spans="1:17" x14ac:dyDescent="0.25">
      <c r="A56" s="25">
        <v>0.15</v>
      </c>
      <c r="B56" s="25">
        <v>0.5</v>
      </c>
      <c r="C56" s="25">
        <v>0.12</v>
      </c>
      <c r="D56" s="25">
        <v>0.02</v>
      </c>
      <c r="E56" s="25">
        <v>0.05</v>
      </c>
      <c r="F56" s="26">
        <v>3.0000000000000001E-3</v>
      </c>
      <c r="G56" s="26">
        <v>0.157</v>
      </c>
      <c r="H56" s="25">
        <f>SUM(A56:G56)</f>
        <v>1</v>
      </c>
    </row>
    <row r="58" spans="1:17" x14ac:dyDescent="0.25">
      <c r="A58" s="31" t="s">
        <v>53</v>
      </c>
      <c r="B58" s="31"/>
    </row>
    <row r="60" spans="1:17" x14ac:dyDescent="0.25">
      <c r="A60" s="32" t="s">
        <v>55</v>
      </c>
      <c r="B60" s="32"/>
      <c r="C60" s="32"/>
      <c r="D60" s="20"/>
    </row>
    <row r="61" spans="1:17" x14ac:dyDescent="0.25">
      <c r="A61" s="24">
        <v>2000</v>
      </c>
      <c r="B61" s="24">
        <v>0.91</v>
      </c>
      <c r="C61" s="24">
        <v>2001</v>
      </c>
      <c r="D61" s="24">
        <v>0.96</v>
      </c>
      <c r="E61" s="24" t="s">
        <v>56</v>
      </c>
      <c r="F61" s="24">
        <v>1</v>
      </c>
    </row>
    <row r="62" spans="1:17" x14ac:dyDescent="0.25">
      <c r="B62" s="24"/>
    </row>
    <row r="63" spans="1:17" x14ac:dyDescent="0.25">
      <c r="A63" s="20" t="s">
        <v>57</v>
      </c>
      <c r="B63" s="24">
        <v>0.75</v>
      </c>
      <c r="H63" s="6" t="s">
        <v>36</v>
      </c>
      <c r="I63" s="6" t="s">
        <v>37</v>
      </c>
      <c r="J63" s="6" t="s">
        <v>38</v>
      </c>
      <c r="K63" s="6" t="s">
        <v>39</v>
      </c>
      <c r="L63" s="6" t="s">
        <v>40</v>
      </c>
      <c r="M63" s="6" t="s">
        <v>41</v>
      </c>
      <c r="N63" s="6" t="s">
        <v>63</v>
      </c>
      <c r="O63" s="6" t="s">
        <v>52</v>
      </c>
    </row>
    <row r="64" spans="1:17" x14ac:dyDescent="0.25">
      <c r="A64" s="20" t="s">
        <v>58</v>
      </c>
      <c r="B64" s="24">
        <v>0.5</v>
      </c>
      <c r="G64" s="24" t="s">
        <v>61</v>
      </c>
      <c r="H64" s="24">
        <v>0.19</v>
      </c>
      <c r="I64" s="24">
        <v>0.58799999999999997</v>
      </c>
      <c r="J64" s="24">
        <v>0.13</v>
      </c>
      <c r="K64" s="24">
        <v>5.0000000000000001E-3</v>
      </c>
      <c r="L64" s="24">
        <v>0.04</v>
      </c>
      <c r="M64" s="24">
        <v>2E-3</v>
      </c>
      <c r="N64" s="24">
        <v>0.03</v>
      </c>
      <c r="O64" s="24">
        <v>1.4999999999999999E-2</v>
      </c>
    </row>
    <row r="65" spans="1:15" x14ac:dyDescent="0.25">
      <c r="A65" s="20" t="s">
        <v>59</v>
      </c>
      <c r="G65" s="24" t="s">
        <v>62</v>
      </c>
      <c r="H65" s="24">
        <v>0.4</v>
      </c>
      <c r="I65" s="24">
        <v>0.17</v>
      </c>
      <c r="J65" s="24">
        <v>7.0000000000000007E-2</v>
      </c>
      <c r="K65" s="24">
        <v>3.5000000000000003E-2</v>
      </c>
      <c r="L65" s="24">
        <v>7.0000000000000007E-2</v>
      </c>
      <c r="M65" s="24">
        <v>0.05</v>
      </c>
      <c r="N65" s="24">
        <v>0.03</v>
      </c>
      <c r="O65" s="24">
        <v>0.17</v>
      </c>
    </row>
    <row r="67" spans="1:15" x14ac:dyDescent="0.25">
      <c r="A67" s="20" t="s">
        <v>60</v>
      </c>
      <c r="B67">
        <v>1.33</v>
      </c>
    </row>
  </sheetData>
  <mergeCells count="2">
    <mergeCell ref="R2:R9"/>
    <mergeCell ref="R11:R21"/>
  </mergeCells>
  <pageMargins left="0.7" right="0.7" top="0.75" bottom="0.75" header="0.3" footer="0.3"/>
  <pageSetup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67"/>
  <sheetViews>
    <sheetView zoomScale="80" zoomScaleNormal="80" workbookViewId="0">
      <pane ySplit="930" topLeftCell="A26" activePane="bottomLeft"/>
      <selection activeCell="K18" sqref="K18"/>
      <selection pane="bottomLeft" activeCell="L52" sqref="L52"/>
    </sheetView>
  </sheetViews>
  <sheetFormatPr defaultRowHeight="15" x14ac:dyDescent="0.25"/>
  <cols>
    <col min="1" max="1" width="10.85546875" customWidth="1"/>
    <col min="2" max="2" width="10.5703125" customWidth="1"/>
    <col min="3" max="3" width="12.42578125" customWidth="1"/>
    <col min="18" max="18" width="19.7109375" customWidth="1"/>
    <col min="20" max="20" width="10.42578125" customWidth="1"/>
    <col min="21" max="21" width="10.7109375" customWidth="1"/>
    <col min="24" max="24" width="17.140625" customWidth="1"/>
  </cols>
  <sheetData>
    <row r="1" spans="1:25" ht="42.75" customHeight="1" x14ac:dyDescent="0.25">
      <c r="A1" s="102" t="s">
        <v>1</v>
      </c>
      <c r="B1" s="23" t="s">
        <v>28</v>
      </c>
      <c r="C1" s="23" t="s">
        <v>30</v>
      </c>
      <c r="D1" s="23" t="s">
        <v>29</v>
      </c>
      <c r="E1" s="23" t="s">
        <v>31</v>
      </c>
      <c r="F1" s="23" t="s">
        <v>32</v>
      </c>
      <c r="G1" s="23" t="s">
        <v>33</v>
      </c>
      <c r="H1" s="27" t="s">
        <v>34</v>
      </c>
      <c r="I1" s="28" t="s">
        <v>43</v>
      </c>
      <c r="J1" s="28" t="s">
        <v>44</v>
      </c>
      <c r="K1" s="28" t="s">
        <v>45</v>
      </c>
      <c r="L1" s="28" t="s">
        <v>46</v>
      </c>
      <c r="M1" s="28" t="s">
        <v>47</v>
      </c>
      <c r="N1" s="28" t="s">
        <v>48</v>
      </c>
      <c r="O1" s="28" t="s">
        <v>49</v>
      </c>
      <c r="P1" s="30" t="s">
        <v>50</v>
      </c>
      <c r="Q1" s="30" t="s">
        <v>51</v>
      </c>
      <c r="S1" s="6" t="s">
        <v>1</v>
      </c>
      <c r="T1" s="13" t="s">
        <v>28</v>
      </c>
      <c r="U1" s="13" t="s">
        <v>107</v>
      </c>
      <c r="V1" s="13" t="s">
        <v>108</v>
      </c>
      <c r="W1" s="13" t="s">
        <v>106</v>
      </c>
      <c r="X1" s="13" t="s">
        <v>123</v>
      </c>
      <c r="Y1" s="113" t="s">
        <v>124</v>
      </c>
    </row>
    <row r="2" spans="1:25" x14ac:dyDescent="0.25">
      <c r="A2" s="24">
        <v>2000</v>
      </c>
      <c r="B2" s="24">
        <v>1.1510940000000001</v>
      </c>
      <c r="C2" s="24">
        <v>230.93</v>
      </c>
      <c r="D2" s="24"/>
      <c r="E2" s="24">
        <f>B2*C2</f>
        <v>265.82213742000005</v>
      </c>
      <c r="F2" s="24"/>
      <c r="G2" s="25">
        <v>0.75</v>
      </c>
      <c r="H2" s="29">
        <f>E2*G2</f>
        <v>199.36660306500005</v>
      </c>
      <c r="I2" s="29">
        <f>$H$2*A$56</f>
        <v>29.904990459750007</v>
      </c>
      <c r="J2" s="29">
        <f t="shared" ref="J2:O2" si="0">$H$2*B$56</f>
        <v>99.683301532500025</v>
      </c>
      <c r="K2" s="29">
        <f t="shared" si="0"/>
        <v>23.923992367800004</v>
      </c>
      <c r="L2" s="29">
        <f t="shared" si="0"/>
        <v>3.987332061300001</v>
      </c>
      <c r="M2" s="29">
        <f t="shared" si="0"/>
        <v>9.9683301532500028</v>
      </c>
      <c r="N2" s="29">
        <f t="shared" si="0"/>
        <v>0.59809980919500016</v>
      </c>
      <c r="O2" s="29">
        <f t="shared" si="0"/>
        <v>31.300556681205009</v>
      </c>
      <c r="R2" s="120" t="s">
        <v>125</v>
      </c>
      <c r="S2">
        <v>2014</v>
      </c>
      <c r="T2">
        <v>1.219265</v>
      </c>
      <c r="U2">
        <v>341.85</v>
      </c>
      <c r="W2">
        <f>T2*U2</f>
        <v>416.80574025000004</v>
      </c>
      <c r="X2">
        <v>1219265</v>
      </c>
    </row>
    <row r="3" spans="1:25" x14ac:dyDescent="0.25">
      <c r="A3" s="24">
        <f>A2+1</f>
        <v>2001</v>
      </c>
      <c r="B3" s="24">
        <v>1.160083</v>
      </c>
      <c r="C3" s="24">
        <v>264.37</v>
      </c>
      <c r="D3" s="24">
        <f>(C3-C2)/C2%</f>
        <v>14.480578530290563</v>
      </c>
      <c r="E3" s="24">
        <f t="shared" ref="E3:E16" si="1">B3*C3</f>
        <v>306.69114271000001</v>
      </c>
      <c r="F3" s="24">
        <f>(E3-E2)/E2%</f>
        <v>15.374568005006584</v>
      </c>
      <c r="G3" s="25">
        <v>0.88</v>
      </c>
      <c r="H3" s="29">
        <f t="shared" ref="H3:H15" si="2">E3*G3</f>
        <v>269.8882055848</v>
      </c>
      <c r="I3" s="29">
        <f>$H$3*A$56</f>
        <v>40.483230837720001</v>
      </c>
      <c r="J3" s="29">
        <f t="shared" ref="J3:O3" si="3">$H$3*B$56</f>
        <v>134.9441027924</v>
      </c>
      <c r="K3" s="29">
        <f t="shared" si="3"/>
        <v>32.386584670175999</v>
      </c>
      <c r="L3" s="29">
        <f t="shared" si="3"/>
        <v>5.3977641116960005</v>
      </c>
      <c r="M3" s="29">
        <f t="shared" si="3"/>
        <v>13.49441027924</v>
      </c>
      <c r="N3" s="29">
        <f t="shared" si="3"/>
        <v>0.80966461675440005</v>
      </c>
      <c r="O3" s="29">
        <f t="shared" si="3"/>
        <v>42.3724482768136</v>
      </c>
      <c r="R3" s="120"/>
      <c r="S3">
        <v>2015</v>
      </c>
      <c r="T3">
        <v>1.2199291999999999</v>
      </c>
      <c r="U3">
        <f>W3/T3</f>
        <v>348.4971546340559</v>
      </c>
      <c r="V3" s="11">
        <f>(U3-U2)/U2%</f>
        <v>1.9444653017568758</v>
      </c>
      <c r="W3">
        <f>W2*(1+$R$10)</f>
        <v>425.14185505500006</v>
      </c>
      <c r="X3">
        <v>1219929.2</v>
      </c>
    </row>
    <row r="4" spans="1:25" x14ac:dyDescent="0.25">
      <c r="A4" s="24">
        <f t="shared" ref="A4:A16" si="4">A3+1</f>
        <v>2002</v>
      </c>
      <c r="B4" s="24">
        <v>1.1679949999999999</v>
      </c>
      <c r="C4" s="24">
        <v>311.57</v>
      </c>
      <c r="D4" s="24">
        <f t="shared" ref="D4:D52" si="5">(C4-C3)/C3%</f>
        <v>17.853765555849751</v>
      </c>
      <c r="E4" s="24">
        <f t="shared" si="1"/>
        <v>363.91220214999998</v>
      </c>
      <c r="F4" s="24">
        <f t="shared" ref="F4:F52" si="6">(E4-E3)/E3%</f>
        <v>18.65755200309351</v>
      </c>
      <c r="G4" s="25">
        <v>1</v>
      </c>
      <c r="H4" s="29">
        <f t="shared" si="2"/>
        <v>363.91220214999998</v>
      </c>
      <c r="I4" s="29">
        <f>$H$4*A$56</f>
        <v>54.586830322499999</v>
      </c>
      <c r="J4" s="29">
        <f t="shared" ref="J4:O4" si="7">$H$4*B$56</f>
        <v>181.95610107499999</v>
      </c>
      <c r="K4" s="29">
        <f t="shared" si="7"/>
        <v>43.669464257999998</v>
      </c>
      <c r="L4" s="29">
        <f t="shared" si="7"/>
        <v>7.2782440429999999</v>
      </c>
      <c r="M4" s="29">
        <f t="shared" si="7"/>
        <v>18.195610107499999</v>
      </c>
      <c r="N4" s="29">
        <f t="shared" si="7"/>
        <v>1.09173660645</v>
      </c>
      <c r="O4" s="29">
        <f t="shared" si="7"/>
        <v>57.134215737550001</v>
      </c>
      <c r="R4" s="120"/>
      <c r="S4">
        <v>2016</v>
      </c>
      <c r="T4">
        <v>1.2205933999999998</v>
      </c>
      <c r="U4">
        <f t="shared" ref="U4:U38" si="8">W4/T4</f>
        <v>355.27366619883423</v>
      </c>
      <c r="V4" s="11">
        <f t="shared" ref="V4:V38" si="9">(U4-U3)/U3%</f>
        <v>1.9444955216045017</v>
      </c>
      <c r="W4">
        <f t="shared" ref="W4:W38" si="10">W3*(1+$R$10)</f>
        <v>433.64469215610006</v>
      </c>
      <c r="X4">
        <v>1220593.3999999999</v>
      </c>
    </row>
    <row r="5" spans="1:25" x14ac:dyDescent="0.25">
      <c r="A5" s="24">
        <f t="shared" si="4"/>
        <v>2003</v>
      </c>
      <c r="B5" s="24">
        <v>1.176323</v>
      </c>
      <c r="C5" s="24">
        <v>316.62</v>
      </c>
      <c r="D5" s="24">
        <f t="shared" si="5"/>
        <v>1.6208235709471424</v>
      </c>
      <c r="E5" s="24">
        <f t="shared" si="1"/>
        <v>372.44738826000003</v>
      </c>
      <c r="F5" s="24">
        <f t="shared" si="6"/>
        <v>2.3453970654388625</v>
      </c>
      <c r="G5" s="25">
        <v>1</v>
      </c>
      <c r="H5" s="29">
        <f t="shared" si="2"/>
        <v>372.44738826000003</v>
      </c>
      <c r="I5" s="29">
        <f>$H$5*A$56</f>
        <v>55.867108239000004</v>
      </c>
      <c r="J5" s="29">
        <f t="shared" ref="J5:O5" si="11">$H$5*B$56</f>
        <v>186.22369413000001</v>
      </c>
      <c r="K5" s="29">
        <f t="shared" si="11"/>
        <v>44.693686591199999</v>
      </c>
      <c r="L5" s="29">
        <f t="shared" si="11"/>
        <v>7.4489477652000007</v>
      </c>
      <c r="M5" s="29">
        <f t="shared" si="11"/>
        <v>18.622369413000001</v>
      </c>
      <c r="N5" s="29">
        <f t="shared" si="11"/>
        <v>1.1173421647800001</v>
      </c>
      <c r="O5" s="29">
        <f t="shared" si="11"/>
        <v>58.474239956820007</v>
      </c>
      <c r="R5" s="120"/>
      <c r="S5">
        <v>2017</v>
      </c>
      <c r="T5">
        <v>1.2212575999999997</v>
      </c>
      <c r="U5">
        <f t="shared" si="8"/>
        <v>362.18205397388903</v>
      </c>
      <c r="V5" s="11">
        <f t="shared" si="9"/>
        <v>1.9445257085810601</v>
      </c>
      <c r="W5">
        <f t="shared" si="10"/>
        <v>442.31758599922205</v>
      </c>
      <c r="X5">
        <v>1221257.5999999999</v>
      </c>
    </row>
    <row r="6" spans="1:25" x14ac:dyDescent="0.25">
      <c r="A6" s="24">
        <f t="shared" si="4"/>
        <v>2004</v>
      </c>
      <c r="B6" s="24">
        <v>1.1835329999999999</v>
      </c>
      <c r="C6" s="24">
        <v>322.08999999999997</v>
      </c>
      <c r="D6" s="24">
        <f t="shared" si="5"/>
        <v>1.7276230181289782</v>
      </c>
      <c r="E6" s="24">
        <f t="shared" si="1"/>
        <v>381.20414396999996</v>
      </c>
      <c r="F6" s="24">
        <f t="shared" si="6"/>
        <v>2.3511389758724723</v>
      </c>
      <c r="G6" s="25">
        <v>1</v>
      </c>
      <c r="H6" s="29">
        <f t="shared" si="2"/>
        <v>381.20414396999996</v>
      </c>
      <c r="I6" s="29">
        <f>$H$6*A$56</f>
        <v>57.180621595499993</v>
      </c>
      <c r="J6" s="29">
        <f t="shared" ref="J6:O6" si="12">$H$6*B$56</f>
        <v>190.60207198499998</v>
      </c>
      <c r="K6" s="29">
        <f t="shared" si="12"/>
        <v>45.744497276399997</v>
      </c>
      <c r="L6" s="29">
        <f t="shared" si="12"/>
        <v>7.6240828793999995</v>
      </c>
      <c r="M6" s="29">
        <f t="shared" si="12"/>
        <v>19.060207198499999</v>
      </c>
      <c r="N6" s="29">
        <f t="shared" si="12"/>
        <v>1.1436124319099998</v>
      </c>
      <c r="O6" s="29">
        <f t="shared" si="12"/>
        <v>59.849050603289996</v>
      </c>
      <c r="R6" s="120"/>
      <c r="S6">
        <v>2018</v>
      </c>
      <c r="T6">
        <v>1.2219217999999998</v>
      </c>
      <c r="U6">
        <f t="shared" si="8"/>
        <v>369.22488633823093</v>
      </c>
      <c r="V6" s="11">
        <f t="shared" si="9"/>
        <v>1.9445558627401367</v>
      </c>
      <c r="W6">
        <f t="shared" si="10"/>
        <v>451.1639377192065</v>
      </c>
      <c r="X6">
        <v>1221921.7999999998</v>
      </c>
    </row>
    <row r="7" spans="1:25" x14ac:dyDescent="0.25">
      <c r="A7" s="24">
        <f t="shared" si="4"/>
        <v>2005</v>
      </c>
      <c r="B7" s="24">
        <v>1.190361</v>
      </c>
      <c r="C7" s="24">
        <v>327.78</v>
      </c>
      <c r="D7" s="24">
        <f t="shared" si="5"/>
        <v>1.7665869787947461</v>
      </c>
      <c r="E7" s="24">
        <f t="shared" si="1"/>
        <v>390.17652857999997</v>
      </c>
      <c r="F7" s="24">
        <f t="shared" si="6"/>
        <v>2.3536954547656008</v>
      </c>
      <c r="G7" s="25">
        <v>1</v>
      </c>
      <c r="H7" s="29">
        <f t="shared" si="2"/>
        <v>390.17652857999997</v>
      </c>
      <c r="I7" s="29">
        <f>$H$7*A$56</f>
        <v>58.526479286999994</v>
      </c>
      <c r="J7" s="29">
        <f t="shared" ref="J7:O7" si="13">$H$7*B$56</f>
        <v>195.08826428999998</v>
      </c>
      <c r="K7" s="29">
        <f t="shared" si="13"/>
        <v>46.821183429599998</v>
      </c>
      <c r="L7" s="29">
        <f t="shared" si="13"/>
        <v>7.8035305715999996</v>
      </c>
      <c r="M7" s="29">
        <f t="shared" si="13"/>
        <v>19.508826428999999</v>
      </c>
      <c r="N7" s="29">
        <f t="shared" si="13"/>
        <v>1.17052958574</v>
      </c>
      <c r="O7" s="29">
        <f t="shared" si="13"/>
        <v>61.257714987059998</v>
      </c>
      <c r="P7">
        <v>5.9130000000000003</v>
      </c>
      <c r="Q7">
        <v>0.53685400000000005</v>
      </c>
      <c r="R7" s="120"/>
      <c r="S7">
        <v>2019</v>
      </c>
      <c r="T7">
        <v>1.222586</v>
      </c>
      <c r="U7">
        <f>W7/T7</f>
        <v>376.40478172790353</v>
      </c>
      <c r="V7" s="11">
        <f t="shared" si="9"/>
        <v>1.9445859841352631</v>
      </c>
      <c r="W7">
        <f t="shared" si="10"/>
        <v>460.18721647359064</v>
      </c>
      <c r="X7">
        <v>1222586</v>
      </c>
    </row>
    <row r="8" spans="1:25" x14ac:dyDescent="0.25">
      <c r="A8" s="24">
        <f t="shared" si="4"/>
        <v>2006</v>
      </c>
      <c r="B8" s="24">
        <v>1.195676</v>
      </c>
      <c r="C8" s="24">
        <v>340.43</v>
      </c>
      <c r="D8" s="24">
        <f t="shared" si="5"/>
        <v>3.859295869180559</v>
      </c>
      <c r="E8" s="24">
        <f t="shared" si="1"/>
        <v>407.04398068</v>
      </c>
      <c r="F8" s="24">
        <f t="shared" si="6"/>
        <v>4.323030952524765</v>
      </c>
      <c r="G8" s="25">
        <v>1</v>
      </c>
      <c r="H8" s="29">
        <f t="shared" si="2"/>
        <v>407.04398068</v>
      </c>
      <c r="I8" s="29">
        <f>$H$8*A$56</f>
        <v>61.056597101999998</v>
      </c>
      <c r="J8" s="29">
        <f t="shared" ref="J8:O8" si="14">$H$8*B$56</f>
        <v>203.52199034</v>
      </c>
      <c r="K8" s="29">
        <f t="shared" si="14"/>
        <v>48.845277681599995</v>
      </c>
      <c r="L8" s="29">
        <f t="shared" si="14"/>
        <v>8.140879613600001</v>
      </c>
      <c r="M8" s="29">
        <f t="shared" si="14"/>
        <v>20.352199034000002</v>
      </c>
      <c r="N8" s="29">
        <f t="shared" si="14"/>
        <v>1.22113194204</v>
      </c>
      <c r="O8" s="29">
        <f t="shared" si="14"/>
        <v>63.905904966759998</v>
      </c>
      <c r="P8">
        <v>8.0559999999999992</v>
      </c>
      <c r="Q8">
        <v>0.49882599999999999</v>
      </c>
      <c r="R8" s="120"/>
      <c r="S8">
        <v>2020</v>
      </c>
      <c r="T8">
        <v>1.2218556</v>
      </c>
      <c r="U8">
        <f t="shared" si="8"/>
        <v>384.16238449376704</v>
      </c>
      <c r="V8" s="11">
        <f t="shared" si="9"/>
        <v>2.0609734898297192</v>
      </c>
      <c r="W8">
        <f t="shared" si="10"/>
        <v>469.39096080306246</v>
      </c>
      <c r="X8">
        <v>1221855.6000000001</v>
      </c>
    </row>
    <row r="9" spans="1:25" x14ac:dyDescent="0.25">
      <c r="A9" s="24">
        <f t="shared" si="4"/>
        <v>2007</v>
      </c>
      <c r="B9" s="24">
        <v>1.200887</v>
      </c>
      <c r="C9" s="24">
        <v>328.44</v>
      </c>
      <c r="D9" s="24">
        <f t="shared" si="5"/>
        <v>-3.5220162735364124</v>
      </c>
      <c r="E9" s="24">
        <f t="shared" si="1"/>
        <v>394.41932628000001</v>
      </c>
      <c r="F9" s="24">
        <f t="shared" si="6"/>
        <v>-3.1015455329690638</v>
      </c>
      <c r="G9" s="25">
        <v>1</v>
      </c>
      <c r="H9" s="29">
        <f t="shared" si="2"/>
        <v>394.41932628000001</v>
      </c>
      <c r="I9" s="29">
        <f>$H$9*A$56</f>
        <v>59.162898941999998</v>
      </c>
      <c r="J9" s="29">
        <f t="shared" ref="J9:O9" si="15">$H$9*B$56</f>
        <v>197.20966314</v>
      </c>
      <c r="K9" s="29">
        <f t="shared" si="15"/>
        <v>47.330319153600001</v>
      </c>
      <c r="L9" s="29">
        <f t="shared" si="15"/>
        <v>7.8883865256000005</v>
      </c>
      <c r="M9" s="29">
        <f t="shared" si="15"/>
        <v>19.720966314000002</v>
      </c>
      <c r="N9" s="29">
        <f t="shared" si="15"/>
        <v>1.1832579788399999</v>
      </c>
      <c r="O9" s="29">
        <f t="shared" si="15"/>
        <v>61.92383422596</v>
      </c>
      <c r="P9">
        <v>13.077</v>
      </c>
      <c r="Q9">
        <v>0.88669200000000004</v>
      </c>
      <c r="R9" s="120"/>
      <c r="S9">
        <v>2021</v>
      </c>
      <c r="T9">
        <v>1.2211252000000001</v>
      </c>
      <c r="U9">
        <f t="shared" si="8"/>
        <v>392.08000950199346</v>
      </c>
      <c r="V9" s="11">
        <f t="shared" si="9"/>
        <v>2.0610099603218401</v>
      </c>
      <c r="W9">
        <f t="shared" si="10"/>
        <v>478.7787800191237</v>
      </c>
      <c r="X9">
        <v>1221125.2000000002</v>
      </c>
    </row>
    <row r="10" spans="1:25" x14ac:dyDescent="0.25">
      <c r="A10" s="24">
        <f t="shared" si="4"/>
        <v>2008</v>
      </c>
      <c r="B10" s="24">
        <v>1.204955</v>
      </c>
      <c r="C10" s="24">
        <v>331.54</v>
      </c>
      <c r="D10" s="24">
        <f t="shared" si="5"/>
        <v>0.9438558031908485</v>
      </c>
      <c r="E10" s="24">
        <f t="shared" si="1"/>
        <v>399.49078070000002</v>
      </c>
      <c r="F10" s="24">
        <f t="shared" si="6"/>
        <v>1.2858027186020193</v>
      </c>
      <c r="G10" s="25">
        <v>1</v>
      </c>
      <c r="H10" s="29">
        <f t="shared" si="2"/>
        <v>399.49078070000002</v>
      </c>
      <c r="I10" s="29">
        <f>$H$10*A$56</f>
        <v>59.923617104999998</v>
      </c>
      <c r="J10" s="29">
        <f t="shared" ref="J10:O10" si="16">$H$10*B$56</f>
        <v>199.74539035000001</v>
      </c>
      <c r="K10" s="29">
        <f t="shared" si="16"/>
        <v>47.938893684</v>
      </c>
      <c r="L10" s="29">
        <f t="shared" si="16"/>
        <v>7.9898156140000003</v>
      </c>
      <c r="M10" s="29">
        <f t="shared" si="16"/>
        <v>19.974539035000003</v>
      </c>
      <c r="N10" s="29">
        <f t="shared" si="16"/>
        <v>1.1984723421000001</v>
      </c>
      <c r="O10" s="29">
        <f t="shared" si="16"/>
        <v>62.720052569900005</v>
      </c>
      <c r="P10">
        <v>12.148</v>
      </c>
      <c r="Q10">
        <v>0.79310400000000003</v>
      </c>
      <c r="R10" s="71">
        <v>0.02</v>
      </c>
      <c r="S10">
        <v>2022</v>
      </c>
      <c r="T10">
        <v>1.2203948000000002</v>
      </c>
      <c r="U10">
        <f t="shared" si="8"/>
        <v>400.16096071493104</v>
      </c>
      <c r="V10" s="11">
        <f t="shared" si="9"/>
        <v>2.0610464744687502</v>
      </c>
      <c r="W10">
        <f t="shared" si="10"/>
        <v>488.35435561950618</v>
      </c>
      <c r="X10">
        <v>1220394.8000000003</v>
      </c>
    </row>
    <row r="11" spans="1:25" ht="15" customHeight="1" x14ac:dyDescent="0.25">
      <c r="A11" s="24">
        <f t="shared" si="4"/>
        <v>2009</v>
      </c>
      <c r="B11" s="24">
        <v>1.2078420000000001</v>
      </c>
      <c r="C11" s="24">
        <v>344.37</v>
      </c>
      <c r="D11" s="24">
        <f t="shared" si="5"/>
        <v>3.869819629607282</v>
      </c>
      <c r="E11" s="24">
        <f t="shared" si="1"/>
        <v>415.94454954000003</v>
      </c>
      <c r="F11" s="24">
        <f t="shared" si="6"/>
        <v>4.1186854953621737</v>
      </c>
      <c r="G11" s="25">
        <v>1</v>
      </c>
      <c r="H11" s="29">
        <f t="shared" si="2"/>
        <v>415.94454954000003</v>
      </c>
      <c r="I11" s="29">
        <f>$H$11*A$56</f>
        <v>62.391682431</v>
      </c>
      <c r="J11" s="29">
        <f t="shared" ref="J11:O11" si="17">$H$11*B$56</f>
        <v>207.97227477000001</v>
      </c>
      <c r="K11" s="29">
        <f t="shared" si="17"/>
        <v>49.9133459448</v>
      </c>
      <c r="L11" s="29">
        <f t="shared" si="17"/>
        <v>8.3188909907999999</v>
      </c>
      <c r="M11" s="29">
        <f t="shared" si="17"/>
        <v>20.797227477000003</v>
      </c>
      <c r="N11" s="29">
        <f t="shared" si="17"/>
        <v>1.2478336486200001</v>
      </c>
      <c r="O11" s="29">
        <f t="shared" si="17"/>
        <v>65.303294277779997</v>
      </c>
      <c r="P11">
        <v>9.1259999999999994</v>
      </c>
      <c r="Q11">
        <v>1.1668799999999999</v>
      </c>
      <c r="R11" s="121" t="s">
        <v>109</v>
      </c>
      <c r="S11">
        <v>2023</v>
      </c>
      <c r="T11">
        <v>1.2196644000000003</v>
      </c>
      <c r="U11">
        <f t="shared" si="8"/>
        <v>408.40861037831075</v>
      </c>
      <c r="V11" s="11">
        <f t="shared" si="9"/>
        <v>2.0610830323488818</v>
      </c>
      <c r="W11">
        <f t="shared" si="10"/>
        <v>498.12144273189631</v>
      </c>
      <c r="X11">
        <v>1219664.4000000004</v>
      </c>
    </row>
    <row r="12" spans="1:25" x14ac:dyDescent="0.25">
      <c r="A12" s="24">
        <f t="shared" si="4"/>
        <v>2010</v>
      </c>
      <c r="B12" s="24">
        <v>1.210391</v>
      </c>
      <c r="C12" s="24">
        <v>353.35</v>
      </c>
      <c r="D12" s="24">
        <f t="shared" si="5"/>
        <v>2.6076603653047647</v>
      </c>
      <c r="E12" s="24">
        <f t="shared" si="1"/>
        <v>427.69165985000001</v>
      </c>
      <c r="F12" s="24">
        <f t="shared" si="6"/>
        <v>2.8242010438630119</v>
      </c>
      <c r="G12" s="25">
        <v>1</v>
      </c>
      <c r="H12" s="29">
        <f t="shared" si="2"/>
        <v>427.69165985000001</v>
      </c>
      <c r="I12" s="29">
        <f>$H$12*A$56</f>
        <v>64.153748977500001</v>
      </c>
      <c r="J12" s="29">
        <f t="shared" ref="J12:O12" si="18">$H$12*B$56</f>
        <v>213.845829925</v>
      </c>
      <c r="K12" s="29">
        <f t="shared" si="18"/>
        <v>51.322999181999997</v>
      </c>
      <c r="L12" s="29">
        <f t="shared" si="18"/>
        <v>8.5538331969999994</v>
      </c>
      <c r="M12" s="29">
        <f t="shared" si="18"/>
        <v>21.3845829925</v>
      </c>
      <c r="N12" s="29">
        <f t="shared" si="18"/>
        <v>1.28307497955</v>
      </c>
      <c r="O12" s="29">
        <f t="shared" si="18"/>
        <v>67.147590596450001</v>
      </c>
      <c r="P12">
        <v>10.949</v>
      </c>
      <c r="Q12">
        <v>1.131624</v>
      </c>
      <c r="R12" s="121"/>
      <c r="S12">
        <v>2024</v>
      </c>
      <c r="T12">
        <v>1.218934</v>
      </c>
      <c r="U12">
        <f t="shared" si="8"/>
        <v>416.82640043393184</v>
      </c>
      <c r="V12" s="11">
        <f t="shared" si="9"/>
        <v>2.0611196340409292</v>
      </c>
      <c r="W12">
        <f t="shared" si="10"/>
        <v>508.08387158653426</v>
      </c>
      <c r="X12">
        <v>1218934</v>
      </c>
    </row>
    <row r="13" spans="1:25" x14ac:dyDescent="0.25">
      <c r="A13" s="24">
        <f t="shared" si="4"/>
        <v>2011</v>
      </c>
      <c r="B13" s="24">
        <v>1.21197</v>
      </c>
      <c r="C13" s="24">
        <v>342</v>
      </c>
      <c r="D13" s="24">
        <f t="shared" si="5"/>
        <v>-3.2121126361964123</v>
      </c>
      <c r="E13" s="24">
        <f t="shared" si="1"/>
        <v>414.49374</v>
      </c>
      <c r="F13" s="24">
        <f t="shared" si="6"/>
        <v>-3.0858492435014466</v>
      </c>
      <c r="G13" s="25">
        <v>1</v>
      </c>
      <c r="H13" s="29">
        <f t="shared" si="2"/>
        <v>414.49374</v>
      </c>
      <c r="I13" s="29">
        <f>$H$13*A$56</f>
        <v>62.174060999999995</v>
      </c>
      <c r="J13" s="29">
        <f t="shared" ref="J13:O13" si="19">$H$13*B$56</f>
        <v>207.24687</v>
      </c>
      <c r="K13" s="29">
        <f t="shared" si="19"/>
        <v>49.739248799999999</v>
      </c>
      <c r="L13" s="29">
        <f t="shared" si="19"/>
        <v>8.2898747999999998</v>
      </c>
      <c r="M13" s="29">
        <f t="shared" si="19"/>
        <v>20.724687000000003</v>
      </c>
      <c r="N13" s="29">
        <f t="shared" si="19"/>
        <v>1.2434812200000001</v>
      </c>
      <c r="O13" s="29">
        <f t="shared" si="19"/>
        <v>65.075517180000006</v>
      </c>
      <c r="P13">
        <v>10.401999999999999</v>
      </c>
      <c r="Q13">
        <v>1.5630550000000001</v>
      </c>
      <c r="R13" s="121"/>
      <c r="S13">
        <v>2025</v>
      </c>
      <c r="T13">
        <v>1.2161911999999999</v>
      </c>
      <c r="U13">
        <f t="shared" si="8"/>
        <v>426.12177182195114</v>
      </c>
      <c r="V13" s="11">
        <f t="shared" si="9"/>
        <v>2.2300342248817437</v>
      </c>
      <c r="W13">
        <f t="shared" si="10"/>
        <v>518.24554901826491</v>
      </c>
      <c r="X13">
        <v>1216191.2</v>
      </c>
    </row>
    <row r="14" spans="1:25" x14ac:dyDescent="0.25">
      <c r="A14" s="24">
        <f t="shared" si="4"/>
        <v>2012</v>
      </c>
      <c r="B14" s="24">
        <v>1.214987</v>
      </c>
      <c r="C14" s="24">
        <v>319.24</v>
      </c>
      <c r="D14" s="24">
        <f t="shared" si="5"/>
        <v>-6.6549707602339154</v>
      </c>
      <c r="E14" s="24">
        <f t="shared" si="1"/>
        <v>387.87244988000003</v>
      </c>
      <c r="F14" s="24">
        <f t="shared" si="6"/>
        <v>-6.4226036610347768</v>
      </c>
      <c r="G14" s="25">
        <v>1</v>
      </c>
      <c r="H14" s="29">
        <f t="shared" si="2"/>
        <v>387.87244988000003</v>
      </c>
      <c r="I14" s="29">
        <f>$H$14*A$56</f>
        <v>58.180867482000004</v>
      </c>
      <c r="J14" s="29">
        <f t="shared" ref="J14:O14" si="20">$H$14*B$56</f>
        <v>193.93622494000002</v>
      </c>
      <c r="K14" s="29">
        <f t="shared" si="20"/>
        <v>46.544693985600006</v>
      </c>
      <c r="L14" s="29">
        <f t="shared" si="20"/>
        <v>7.757448997600001</v>
      </c>
      <c r="M14" s="29">
        <f t="shared" si="20"/>
        <v>19.393622494000002</v>
      </c>
      <c r="N14" s="29">
        <f t="shared" si="20"/>
        <v>1.1636173496400002</v>
      </c>
      <c r="O14" s="29">
        <f t="shared" si="20"/>
        <v>60.895974631160009</v>
      </c>
      <c r="P14">
        <v>7.37</v>
      </c>
      <c r="Q14">
        <v>0.67796900000000004</v>
      </c>
      <c r="R14" s="121"/>
      <c r="S14">
        <v>2026</v>
      </c>
      <c r="T14">
        <v>1.2134483999999999</v>
      </c>
      <c r="U14">
        <f t="shared" si="8"/>
        <v>435.62664881228591</v>
      </c>
      <c r="V14" s="11">
        <f t="shared" si="9"/>
        <v>2.2305541793124433</v>
      </c>
      <c r="W14">
        <f t="shared" si="10"/>
        <v>528.61045999863018</v>
      </c>
      <c r="X14">
        <v>1213448.3999999999</v>
      </c>
    </row>
    <row r="15" spans="1:25" x14ac:dyDescent="0.25">
      <c r="A15" s="24">
        <f t="shared" si="4"/>
        <v>2013</v>
      </c>
      <c r="B15" s="24">
        <v>1.217341</v>
      </c>
      <c r="C15" s="24">
        <v>352.99</v>
      </c>
      <c r="D15" s="24">
        <f t="shared" si="5"/>
        <v>10.571983460719208</v>
      </c>
      <c r="E15" s="24">
        <f t="shared" si="1"/>
        <v>429.70919959000003</v>
      </c>
      <c r="F15" s="24">
        <f t="shared" si="6"/>
        <v>10.786213282986054</v>
      </c>
      <c r="G15" s="25">
        <v>1</v>
      </c>
      <c r="H15" s="29">
        <f t="shared" si="2"/>
        <v>429.70919959000003</v>
      </c>
      <c r="I15" s="29">
        <f>$H$15*A$56</f>
        <v>64.456379938500007</v>
      </c>
      <c r="J15" s="29">
        <f t="shared" ref="J15:O15" si="21">$H$15*B$56</f>
        <v>214.85459979500001</v>
      </c>
      <c r="K15" s="29">
        <f t="shared" si="21"/>
        <v>51.565103950800001</v>
      </c>
      <c r="L15" s="29">
        <f t="shared" si="21"/>
        <v>8.5941839918000014</v>
      </c>
      <c r="M15" s="29">
        <f t="shared" si="21"/>
        <v>21.485459979500003</v>
      </c>
      <c r="N15" s="29">
        <f t="shared" si="21"/>
        <v>1.2891275987700002</v>
      </c>
      <c r="O15" s="29">
        <f t="shared" si="21"/>
        <v>67.464344335630003</v>
      </c>
      <c r="P15">
        <v>6.9630000000000001</v>
      </c>
      <c r="Q15">
        <v>0.32495800000000002</v>
      </c>
      <c r="R15" s="121"/>
      <c r="S15">
        <v>2027</v>
      </c>
      <c r="T15">
        <v>1.2107055999999998</v>
      </c>
      <c r="U15">
        <f t="shared" si="8"/>
        <v>445.34581255641569</v>
      </c>
      <c r="V15" s="11">
        <f t="shared" si="9"/>
        <v>2.2310764896106785</v>
      </c>
      <c r="W15">
        <f t="shared" si="10"/>
        <v>539.18266919860275</v>
      </c>
      <c r="X15">
        <v>1210705.5999999999</v>
      </c>
    </row>
    <row r="16" spans="1:25" x14ac:dyDescent="0.25">
      <c r="A16" s="24">
        <f t="shared" si="4"/>
        <v>2014</v>
      </c>
      <c r="B16" s="24">
        <v>1.219265</v>
      </c>
      <c r="C16" s="24">
        <v>341.85</v>
      </c>
      <c r="D16" s="24">
        <f t="shared" si="5"/>
        <v>-3.1558967676138097</v>
      </c>
      <c r="E16" s="24">
        <f t="shared" si="1"/>
        <v>416.80574025000004</v>
      </c>
      <c r="F16" s="24">
        <f t="shared" si="6"/>
        <v>-3.0028352551706146</v>
      </c>
      <c r="G16" s="25">
        <v>1</v>
      </c>
      <c r="H16" s="29">
        <f>E16*G16</f>
        <v>416.80574025000004</v>
      </c>
      <c r="I16" s="29">
        <f>$H$16*A$56</f>
        <v>62.520861037500005</v>
      </c>
      <c r="J16" s="29">
        <f t="shared" ref="J16:O16" si="22">$H$16*B$56</f>
        <v>208.40287012500002</v>
      </c>
      <c r="K16" s="29">
        <f t="shared" si="22"/>
        <v>50.01668883</v>
      </c>
      <c r="L16" s="29">
        <f t="shared" si="22"/>
        <v>8.3361148050000011</v>
      </c>
      <c r="M16" s="29">
        <f t="shared" si="22"/>
        <v>20.840287012500003</v>
      </c>
      <c r="N16" s="29">
        <f t="shared" si="22"/>
        <v>1.2504172207500002</v>
      </c>
      <c r="O16" s="29">
        <f t="shared" si="22"/>
        <v>65.43850121925</v>
      </c>
      <c r="P16">
        <v>5.1909999999999998</v>
      </c>
      <c r="Q16">
        <v>0.18939</v>
      </c>
      <c r="R16" s="121"/>
      <c r="S16">
        <v>2028</v>
      </c>
      <c r="T16">
        <v>1.2079627999999998</v>
      </c>
      <c r="U16">
        <f t="shared" si="8"/>
        <v>455.28415492809455</v>
      </c>
      <c r="V16" s="11">
        <f t="shared" si="9"/>
        <v>2.2316011718241731</v>
      </c>
      <c r="W16">
        <f t="shared" si="10"/>
        <v>549.96632258257478</v>
      </c>
      <c r="X16">
        <v>1207962.7999999998</v>
      </c>
    </row>
    <row r="17" spans="1:24" x14ac:dyDescent="0.25">
      <c r="A17" s="72">
        <v>2015</v>
      </c>
      <c r="B17" s="72">
        <v>1.2199291999999999</v>
      </c>
      <c r="C17" s="73">
        <f>U3</f>
        <v>348.4971546340559</v>
      </c>
      <c r="D17" s="24">
        <f t="shared" si="5"/>
        <v>1.9444653017568758</v>
      </c>
      <c r="E17" s="72">
        <f>B17*C17</f>
        <v>425.14185505500006</v>
      </c>
      <c r="F17" s="72">
        <f t="shared" si="6"/>
        <v>2.0000000000000053</v>
      </c>
      <c r="G17" s="74">
        <v>1</v>
      </c>
      <c r="H17" s="72">
        <f t="shared" ref="H17:H20" si="23">E17*G17</f>
        <v>425.14185505500006</v>
      </c>
      <c r="I17" s="72">
        <f>$H$17*A$56</f>
        <v>63.771278258250007</v>
      </c>
      <c r="J17" s="72">
        <f t="shared" ref="J17:O17" si="24">$H$17*B$56</f>
        <v>212.57092752750003</v>
      </c>
      <c r="K17" s="72">
        <f t="shared" si="24"/>
        <v>51.017022606600008</v>
      </c>
      <c r="L17" s="72">
        <f t="shared" si="24"/>
        <v>8.5028371011000008</v>
      </c>
      <c r="M17" s="72">
        <f t="shared" si="24"/>
        <v>21.257092752750005</v>
      </c>
      <c r="N17" s="72">
        <f t="shared" si="24"/>
        <v>1.2754255651650002</v>
      </c>
      <c r="O17" s="72">
        <f t="shared" si="24"/>
        <v>66.747271243635012</v>
      </c>
      <c r="P17" s="5">
        <f t="shared" ref="P17:P31" si="25">P16+$R$24</f>
        <v>5.8398750000000001</v>
      </c>
      <c r="Q17" s="78">
        <v>0.18939</v>
      </c>
      <c r="R17" s="121"/>
      <c r="S17">
        <v>2029</v>
      </c>
      <c r="T17">
        <v>1.20522</v>
      </c>
      <c r="U17">
        <f t="shared" si="8"/>
        <v>465.44668113226328</v>
      </c>
      <c r="V17" s="11">
        <f t="shared" si="9"/>
        <v>2.2321282421466546</v>
      </c>
      <c r="W17">
        <f t="shared" si="10"/>
        <v>560.96564903422632</v>
      </c>
      <c r="X17">
        <v>1205220</v>
      </c>
    </row>
    <row r="18" spans="1:24" x14ac:dyDescent="0.25">
      <c r="A18" s="72">
        <v>2016</v>
      </c>
      <c r="B18" s="72">
        <v>1.2205933999999998</v>
      </c>
      <c r="C18" s="73">
        <f t="shared" ref="C18:C52" si="26">U4</f>
        <v>355.27366619883423</v>
      </c>
      <c r="D18" s="24">
        <f t="shared" si="5"/>
        <v>1.9444955216045017</v>
      </c>
      <c r="E18" s="72">
        <f t="shared" ref="E18:E52" si="27">B18*C18</f>
        <v>433.64469215610012</v>
      </c>
      <c r="F18" s="72">
        <f t="shared" si="6"/>
        <v>2.0000000000000129</v>
      </c>
      <c r="G18" s="74">
        <v>1</v>
      </c>
      <c r="H18" s="72">
        <f t="shared" si="23"/>
        <v>433.64469215610012</v>
      </c>
      <c r="I18" s="72">
        <f>$H$18*A$56</f>
        <v>65.046703823415015</v>
      </c>
      <c r="J18" s="72">
        <f t="shared" ref="J18:O18" si="28">$H$18*B$56</f>
        <v>216.82234607805006</v>
      </c>
      <c r="K18" s="72">
        <f t="shared" si="28"/>
        <v>52.037363058732012</v>
      </c>
      <c r="L18" s="72">
        <f t="shared" si="28"/>
        <v>8.6728938431220026</v>
      </c>
      <c r="M18" s="72">
        <f t="shared" si="28"/>
        <v>21.682234607805007</v>
      </c>
      <c r="N18" s="72">
        <f t="shared" si="28"/>
        <v>1.3009340764683004</v>
      </c>
      <c r="O18" s="72">
        <f t="shared" si="28"/>
        <v>68.082216668507712</v>
      </c>
      <c r="P18" s="5">
        <f t="shared" si="25"/>
        <v>6.4887500000000005</v>
      </c>
      <c r="Q18" s="78">
        <v>0.18939</v>
      </c>
      <c r="R18" s="121"/>
      <c r="S18">
        <v>2030</v>
      </c>
      <c r="T18">
        <v>1.2024771999999999</v>
      </c>
      <c r="U18">
        <f t="shared" si="8"/>
        <v>475.83851237670945</v>
      </c>
      <c r="V18" s="11">
        <f t="shared" si="9"/>
        <v>2.232657716919713</v>
      </c>
      <c r="W18">
        <f t="shared" si="10"/>
        <v>572.18496201491087</v>
      </c>
      <c r="X18">
        <v>1202477.2</v>
      </c>
    </row>
    <row r="19" spans="1:24" x14ac:dyDescent="0.25">
      <c r="A19" s="72">
        <v>2017</v>
      </c>
      <c r="B19" s="72">
        <v>1.2212575999999997</v>
      </c>
      <c r="C19" s="73">
        <f t="shared" si="26"/>
        <v>362.18205397388903</v>
      </c>
      <c r="D19" s="24">
        <f t="shared" si="5"/>
        <v>1.9445257085810601</v>
      </c>
      <c r="E19" s="72">
        <f t="shared" si="27"/>
        <v>442.31758599922205</v>
      </c>
      <c r="F19" s="72">
        <f t="shared" si="6"/>
        <v>1.9999999999999825</v>
      </c>
      <c r="G19" s="74">
        <v>1</v>
      </c>
      <c r="H19" s="72">
        <f t="shared" si="23"/>
        <v>442.31758599922205</v>
      </c>
      <c r="I19" s="72">
        <f>$H$19*A$56</f>
        <v>66.34763789988331</v>
      </c>
      <c r="J19" s="72">
        <f t="shared" ref="J19:O19" si="29">$H$19*B$56</f>
        <v>221.15879299961102</v>
      </c>
      <c r="K19" s="72">
        <f t="shared" si="29"/>
        <v>53.078110319906642</v>
      </c>
      <c r="L19" s="72">
        <f t="shared" si="29"/>
        <v>8.8463517199844404</v>
      </c>
      <c r="M19" s="72">
        <f t="shared" si="29"/>
        <v>22.115879299961104</v>
      </c>
      <c r="N19" s="72">
        <f t="shared" si="29"/>
        <v>1.3269527579976661</v>
      </c>
      <c r="O19" s="72">
        <f t="shared" si="29"/>
        <v>69.443861001877863</v>
      </c>
      <c r="P19" s="5">
        <f t="shared" si="25"/>
        <v>7.1376250000000008</v>
      </c>
      <c r="Q19" s="78">
        <v>0.18939</v>
      </c>
      <c r="R19" s="121"/>
      <c r="S19">
        <f>S18+1</f>
        <v>2031</v>
      </c>
      <c r="T19">
        <f>X19/1000000</f>
        <v>1.1997343999999999</v>
      </c>
      <c r="U19">
        <f t="shared" si="8"/>
        <v>486.46488860801952</v>
      </c>
      <c r="V19" s="11">
        <f t="shared" si="9"/>
        <v>2.2331896126342623</v>
      </c>
      <c r="W19">
        <f t="shared" si="10"/>
        <v>583.62866125520907</v>
      </c>
      <c r="X19">
        <v>1199734.3999999999</v>
      </c>
    </row>
    <row r="20" spans="1:24" x14ac:dyDescent="0.25">
      <c r="A20" s="72">
        <v>2018</v>
      </c>
      <c r="B20" s="72">
        <v>1.2219217999999998</v>
      </c>
      <c r="C20" s="73">
        <f t="shared" si="26"/>
        <v>369.22488633823093</v>
      </c>
      <c r="D20" s="24">
        <f t="shared" si="5"/>
        <v>1.9445558627401367</v>
      </c>
      <c r="E20" s="72">
        <f t="shared" si="27"/>
        <v>451.1639377192065</v>
      </c>
      <c r="F20" s="72">
        <f t="shared" si="6"/>
        <v>2.0000000000000031</v>
      </c>
      <c r="G20" s="74">
        <v>1</v>
      </c>
      <c r="H20" s="72">
        <f t="shared" si="23"/>
        <v>451.1639377192065</v>
      </c>
      <c r="I20" s="72">
        <f>$H$20*A$56</f>
        <v>67.67459065788097</v>
      </c>
      <c r="J20" s="72">
        <f t="shared" ref="J20:O20" si="30">$H$20*B$56</f>
        <v>225.58196885960325</v>
      </c>
      <c r="K20" s="72">
        <f t="shared" si="30"/>
        <v>54.139672526304778</v>
      </c>
      <c r="L20" s="72">
        <f t="shared" si="30"/>
        <v>9.0232787543841297</v>
      </c>
      <c r="M20" s="72">
        <f t="shared" si="30"/>
        <v>22.558196885960328</v>
      </c>
      <c r="N20" s="72">
        <f t="shared" si="30"/>
        <v>1.3534918131576195</v>
      </c>
      <c r="O20" s="72">
        <f t="shared" si="30"/>
        <v>70.83273822191542</v>
      </c>
      <c r="P20" s="5">
        <f t="shared" si="25"/>
        <v>7.7865000000000011</v>
      </c>
      <c r="Q20" s="78">
        <v>0.18939</v>
      </c>
      <c r="R20" s="121"/>
      <c r="S20">
        <f t="shared" ref="S20:S37" si="31">S19+1</f>
        <v>2032</v>
      </c>
      <c r="T20">
        <f t="shared" ref="T20:T38" si="32">X20/1000000</f>
        <v>1.1969915999999998</v>
      </c>
      <c r="U20">
        <f t="shared" si="8"/>
        <v>497.33117131341049</v>
      </c>
      <c r="V20" s="11">
        <f t="shared" si="9"/>
        <v>2.2337239459324545</v>
      </c>
      <c r="W20">
        <f t="shared" si="10"/>
        <v>595.30123448031327</v>
      </c>
      <c r="X20">
        <v>1196991.5999999999</v>
      </c>
    </row>
    <row r="21" spans="1:24" x14ac:dyDescent="0.25">
      <c r="A21" s="72">
        <v>2019</v>
      </c>
      <c r="B21" s="72">
        <v>1.222586</v>
      </c>
      <c r="C21" s="73">
        <f t="shared" si="26"/>
        <v>376.40478172790353</v>
      </c>
      <c r="D21" s="24">
        <f t="shared" si="5"/>
        <v>1.9445859841352631</v>
      </c>
      <c r="E21" s="72">
        <f t="shared" si="27"/>
        <v>460.18721647359064</v>
      </c>
      <c r="F21" s="72">
        <f t="shared" si="6"/>
        <v>2.0000000000000018</v>
      </c>
      <c r="G21" s="74">
        <v>1</v>
      </c>
      <c r="H21" s="72">
        <f>(E21*G21)-$R$44</f>
        <v>241.18721647359064</v>
      </c>
      <c r="I21" s="72">
        <f>$H$21*A$56</f>
        <v>36.178082471038593</v>
      </c>
      <c r="J21" s="72">
        <f t="shared" ref="J21:O21" si="33">$H$21*B$56</f>
        <v>120.59360823679532</v>
      </c>
      <c r="K21" s="72">
        <f t="shared" si="33"/>
        <v>28.942465976830874</v>
      </c>
      <c r="L21" s="72">
        <f t="shared" si="33"/>
        <v>4.823744329471813</v>
      </c>
      <c r="M21" s="72">
        <f t="shared" si="33"/>
        <v>12.059360823679533</v>
      </c>
      <c r="N21" s="72">
        <f t="shared" si="33"/>
        <v>0.72356164942077195</v>
      </c>
      <c r="O21" s="72">
        <f t="shared" si="33"/>
        <v>37.866392986353731</v>
      </c>
      <c r="P21" s="5">
        <f t="shared" si="25"/>
        <v>8.4353750000000005</v>
      </c>
      <c r="Q21" s="78">
        <v>0.18939</v>
      </c>
      <c r="R21" s="121"/>
      <c r="S21">
        <f t="shared" si="31"/>
        <v>2033</v>
      </c>
      <c r="T21">
        <f t="shared" si="32"/>
        <v>1.1942487999999998</v>
      </c>
      <c r="U21">
        <f t="shared" si="8"/>
        <v>508.4428463900652</v>
      </c>
      <c r="V21" s="11">
        <f t="shared" si="9"/>
        <v>2.234260733609295</v>
      </c>
      <c r="W21">
        <f t="shared" si="10"/>
        <v>607.20725916991955</v>
      </c>
      <c r="X21">
        <v>1194248.7999999998</v>
      </c>
    </row>
    <row r="22" spans="1:24" x14ac:dyDescent="0.25">
      <c r="A22" s="72">
        <v>2020</v>
      </c>
      <c r="B22" s="72">
        <v>1.2218556</v>
      </c>
      <c r="C22" s="73">
        <f t="shared" si="26"/>
        <v>384.16238449376704</v>
      </c>
      <c r="D22" s="24">
        <f t="shared" si="5"/>
        <v>2.0609734898297192</v>
      </c>
      <c r="E22" s="72">
        <f t="shared" si="27"/>
        <v>469.39096080306246</v>
      </c>
      <c r="F22" s="72">
        <f t="shared" si="6"/>
        <v>2.0000000000000013</v>
      </c>
      <c r="G22" s="74">
        <v>1</v>
      </c>
      <c r="H22" s="72">
        <f t="shared" ref="H22:H52" si="34">(E22*G22)-$R$44</f>
        <v>250.39096080306246</v>
      </c>
      <c r="I22" s="72">
        <f>$H$22*A$56</f>
        <v>37.55864412045937</v>
      </c>
      <c r="J22" s="72">
        <f t="shared" ref="J22:O22" si="35">$H$22*B$56</f>
        <v>125.19548040153123</v>
      </c>
      <c r="K22" s="72">
        <f t="shared" si="35"/>
        <v>30.046915296367494</v>
      </c>
      <c r="L22" s="72">
        <f t="shared" si="35"/>
        <v>5.0078192160612494</v>
      </c>
      <c r="M22" s="72">
        <f t="shared" si="35"/>
        <v>12.519548040153124</v>
      </c>
      <c r="N22" s="72">
        <f t="shared" si="35"/>
        <v>0.75117288240918734</v>
      </c>
      <c r="O22" s="72">
        <f t="shared" si="35"/>
        <v>39.311380846080809</v>
      </c>
      <c r="P22" s="5">
        <f t="shared" si="25"/>
        <v>9.0842500000000008</v>
      </c>
      <c r="Q22" s="78">
        <v>0.18939</v>
      </c>
      <c r="R22" s="101"/>
      <c r="S22">
        <f t="shared" si="31"/>
        <v>2034</v>
      </c>
      <c r="T22">
        <f t="shared" si="32"/>
        <v>1.17927</v>
      </c>
      <c r="U22">
        <f t="shared" si="8"/>
        <v>525.19898272093587</v>
      </c>
      <c r="V22" s="11">
        <f t="shared" si="9"/>
        <v>3.2955791294614394</v>
      </c>
      <c r="W22">
        <f t="shared" si="10"/>
        <v>619.351404353318</v>
      </c>
      <c r="X22">
        <v>1179270</v>
      </c>
    </row>
    <row r="23" spans="1:24" x14ac:dyDescent="0.25">
      <c r="A23" s="72">
        <v>2021</v>
      </c>
      <c r="B23" s="72">
        <v>1.2211252000000001</v>
      </c>
      <c r="C23" s="73">
        <f t="shared" si="26"/>
        <v>392.08000950199346</v>
      </c>
      <c r="D23" s="24">
        <f t="shared" si="5"/>
        <v>2.0610099603218401</v>
      </c>
      <c r="E23" s="72">
        <f t="shared" si="27"/>
        <v>478.7787800191237</v>
      </c>
      <c r="F23" s="72">
        <f t="shared" si="6"/>
        <v>1.9999999999999993</v>
      </c>
      <c r="G23" s="74">
        <v>1</v>
      </c>
      <c r="H23" s="72">
        <f t="shared" si="34"/>
        <v>259.7787800191237</v>
      </c>
      <c r="I23" s="72">
        <f>$H$23*A$56</f>
        <v>38.966817002868552</v>
      </c>
      <c r="J23" s="72">
        <f>$H$23*B$56</f>
        <v>129.88939000956185</v>
      </c>
      <c r="K23" s="72">
        <f>$H$23*C$56</f>
        <v>31.173453602294842</v>
      </c>
      <c r="L23" s="72">
        <f t="shared" ref="L23:O23" si="36">$H$23*D$56</f>
        <v>5.1955756003824742</v>
      </c>
      <c r="M23" s="72">
        <f t="shared" si="36"/>
        <v>12.988939000956186</v>
      </c>
      <c r="N23" s="72">
        <f t="shared" si="36"/>
        <v>0.77933634005737107</v>
      </c>
      <c r="O23" s="72">
        <f t="shared" si="36"/>
        <v>40.785268463002424</v>
      </c>
      <c r="P23" s="5">
        <f t="shared" si="25"/>
        <v>9.7331250000000011</v>
      </c>
      <c r="Q23" s="78">
        <v>0.18939</v>
      </c>
      <c r="R23" s="77">
        <v>3</v>
      </c>
      <c r="S23">
        <f t="shared" si="31"/>
        <v>2035</v>
      </c>
      <c r="T23">
        <f t="shared" si="32"/>
        <v>1.17408</v>
      </c>
      <c r="U23">
        <f t="shared" si="8"/>
        <v>538.07102790302565</v>
      </c>
      <c r="V23" s="11">
        <f t="shared" si="9"/>
        <v>2.4508892068683479</v>
      </c>
      <c r="W23">
        <f t="shared" si="10"/>
        <v>631.73843244038437</v>
      </c>
      <c r="X23">
        <v>1174080</v>
      </c>
    </row>
    <row r="24" spans="1:24" x14ac:dyDescent="0.25">
      <c r="A24" s="72">
        <v>2022</v>
      </c>
      <c r="B24" s="72">
        <v>1.2203948000000002</v>
      </c>
      <c r="C24" s="73">
        <f t="shared" si="26"/>
        <v>400.16096071493104</v>
      </c>
      <c r="D24" s="24">
        <f t="shared" si="5"/>
        <v>2.0610464744687502</v>
      </c>
      <c r="E24" s="72">
        <f t="shared" si="27"/>
        <v>488.35435561950624</v>
      </c>
      <c r="F24" s="72">
        <f t="shared" si="6"/>
        <v>2.0000000000000129</v>
      </c>
      <c r="G24" s="74">
        <v>1</v>
      </c>
      <c r="H24" s="72">
        <f t="shared" si="34"/>
        <v>269.35435561950624</v>
      </c>
      <c r="I24" s="72">
        <f>$H$24*A$56</f>
        <v>40.403153342925933</v>
      </c>
      <c r="J24" s="72">
        <f t="shared" ref="J24:O24" si="37">$H$24*B$56</f>
        <v>134.67717780975312</v>
      </c>
      <c r="K24" s="72">
        <f t="shared" si="37"/>
        <v>32.322522674340746</v>
      </c>
      <c r="L24" s="72">
        <f t="shared" si="37"/>
        <v>5.3870871123901249</v>
      </c>
      <c r="M24" s="72">
        <f t="shared" si="37"/>
        <v>13.467717780975313</v>
      </c>
      <c r="N24" s="72">
        <f t="shared" si="37"/>
        <v>0.8080630668585187</v>
      </c>
      <c r="O24" s="72">
        <f t="shared" si="37"/>
        <v>42.288633832262477</v>
      </c>
      <c r="P24" s="5">
        <f t="shared" si="25"/>
        <v>10.382000000000001</v>
      </c>
      <c r="Q24" s="78">
        <v>0.18939</v>
      </c>
      <c r="R24" s="24">
        <f>(P32-P16)/(A32-A16)</f>
        <v>0.64887500000000009</v>
      </c>
      <c r="S24">
        <f t="shared" si="31"/>
        <v>2036</v>
      </c>
      <c r="T24">
        <f t="shared" si="32"/>
        <v>1.16889</v>
      </c>
      <c r="U24">
        <f t="shared" si="8"/>
        <v>551.26932482029281</v>
      </c>
      <c r="V24" s="11">
        <f t="shared" si="9"/>
        <v>2.4528912044760443</v>
      </c>
      <c r="W24">
        <f t="shared" si="10"/>
        <v>644.37320108919209</v>
      </c>
      <c r="X24">
        <v>1168890</v>
      </c>
    </row>
    <row r="25" spans="1:24" x14ac:dyDescent="0.25">
      <c r="A25" s="72">
        <v>2023</v>
      </c>
      <c r="B25" s="72">
        <v>1.2196644000000003</v>
      </c>
      <c r="C25" s="73">
        <f t="shared" si="26"/>
        <v>408.40861037831075</v>
      </c>
      <c r="D25" s="24">
        <f t="shared" si="5"/>
        <v>2.0610830323488818</v>
      </c>
      <c r="E25" s="72">
        <f t="shared" si="27"/>
        <v>498.12144273189631</v>
      </c>
      <c r="F25" s="72">
        <f t="shared" si="6"/>
        <v>1.9999999999999893</v>
      </c>
      <c r="G25" s="74">
        <v>1</v>
      </c>
      <c r="H25" s="72">
        <f t="shared" si="34"/>
        <v>279.12144273189631</v>
      </c>
      <c r="I25" s="72">
        <f>$H$25*A$56</f>
        <v>41.868216409784445</v>
      </c>
      <c r="J25" s="72">
        <f t="shared" ref="J25:O25" si="38">$H$25*B$56</f>
        <v>139.56072136594815</v>
      </c>
      <c r="K25" s="72">
        <f t="shared" si="38"/>
        <v>33.494573127827557</v>
      </c>
      <c r="L25" s="72">
        <f t="shared" si="38"/>
        <v>5.5824288546379259</v>
      </c>
      <c r="M25" s="72">
        <f t="shared" si="38"/>
        <v>13.956072136594816</v>
      </c>
      <c r="N25" s="72">
        <f t="shared" si="38"/>
        <v>0.83736432819568896</v>
      </c>
      <c r="O25" s="72">
        <f t="shared" si="38"/>
        <v>43.822066508907717</v>
      </c>
      <c r="P25" s="5">
        <f t="shared" si="25"/>
        <v>11.030875000000002</v>
      </c>
      <c r="Q25" s="78">
        <v>0.18939</v>
      </c>
      <c r="S25">
        <f t="shared" si="31"/>
        <v>2037</v>
      </c>
      <c r="T25">
        <f t="shared" si="32"/>
        <v>1.1637</v>
      </c>
      <c r="U25">
        <f t="shared" si="8"/>
        <v>564.80249644322078</v>
      </c>
      <c r="V25" s="11">
        <f t="shared" si="9"/>
        <v>2.4549110595514483</v>
      </c>
      <c r="W25">
        <f t="shared" si="10"/>
        <v>657.26066511097599</v>
      </c>
      <c r="X25">
        <v>1163700</v>
      </c>
    </row>
    <row r="26" spans="1:24" x14ac:dyDescent="0.25">
      <c r="A26" s="72">
        <v>2024</v>
      </c>
      <c r="B26" s="72">
        <v>1.218934</v>
      </c>
      <c r="C26" s="73">
        <f t="shared" si="26"/>
        <v>416.82640043393184</v>
      </c>
      <c r="D26" s="24">
        <f t="shared" si="5"/>
        <v>2.0611196340409292</v>
      </c>
      <c r="E26" s="72">
        <f t="shared" si="27"/>
        <v>508.08387158653426</v>
      </c>
      <c r="F26" s="72">
        <f t="shared" si="6"/>
        <v>2.0000000000000044</v>
      </c>
      <c r="G26" s="74">
        <v>1</v>
      </c>
      <c r="H26" s="72">
        <f t="shared" si="34"/>
        <v>289.08387158653426</v>
      </c>
      <c r="I26" s="72">
        <f>$H$26*A$56</f>
        <v>43.362580737980139</v>
      </c>
      <c r="J26" s="72">
        <f t="shared" ref="J26:O26" si="39">$H$26*B$56</f>
        <v>144.54193579326713</v>
      </c>
      <c r="K26" s="72">
        <f t="shared" si="39"/>
        <v>34.690064590384111</v>
      </c>
      <c r="L26" s="72">
        <f t="shared" si="39"/>
        <v>5.7816774317306852</v>
      </c>
      <c r="M26" s="72">
        <f t="shared" si="39"/>
        <v>14.454193579326713</v>
      </c>
      <c r="N26" s="72">
        <f t="shared" si="39"/>
        <v>0.86725161475960277</v>
      </c>
      <c r="O26" s="72">
        <f t="shared" si="39"/>
        <v>45.386167839085878</v>
      </c>
      <c r="P26" s="5">
        <f t="shared" si="25"/>
        <v>11.679750000000002</v>
      </c>
      <c r="Q26" s="78">
        <v>0.18939</v>
      </c>
      <c r="S26">
        <f t="shared" si="31"/>
        <v>2038</v>
      </c>
      <c r="T26">
        <f t="shared" si="32"/>
        <v>1.1585099999999999</v>
      </c>
      <c r="U26">
        <f t="shared" si="8"/>
        <v>578.67940579985975</v>
      </c>
      <c r="V26" s="11">
        <f t="shared" si="9"/>
        <v>2.4569490120931174</v>
      </c>
      <c r="W26">
        <f t="shared" si="10"/>
        <v>670.40587841319552</v>
      </c>
      <c r="X26">
        <v>1158510</v>
      </c>
    </row>
    <row r="27" spans="1:24" x14ac:dyDescent="0.25">
      <c r="A27" s="72">
        <v>2025</v>
      </c>
      <c r="B27" s="72">
        <v>1.2161911999999999</v>
      </c>
      <c r="C27" s="73">
        <f t="shared" si="26"/>
        <v>426.12177182195114</v>
      </c>
      <c r="D27" s="24">
        <f t="shared" si="5"/>
        <v>2.2300342248817437</v>
      </c>
      <c r="E27" s="72">
        <f t="shared" si="27"/>
        <v>518.24554901826491</v>
      </c>
      <c r="F27" s="72">
        <f t="shared" si="6"/>
        <v>1.9999999999999933</v>
      </c>
      <c r="G27" s="74">
        <v>1</v>
      </c>
      <c r="H27" s="72">
        <f t="shared" si="34"/>
        <v>299.24554901826491</v>
      </c>
      <c r="I27" s="72">
        <f>$H$27*A$56</f>
        <v>44.886832352739738</v>
      </c>
      <c r="J27" s="72">
        <f t="shared" ref="J27:O27" si="40">$H$27*B$56</f>
        <v>149.62277450913246</v>
      </c>
      <c r="K27" s="72">
        <f t="shared" si="40"/>
        <v>35.909465882191789</v>
      </c>
      <c r="L27" s="72">
        <f t="shared" si="40"/>
        <v>5.9849109803652984</v>
      </c>
      <c r="M27" s="72">
        <f t="shared" si="40"/>
        <v>14.962277450913247</v>
      </c>
      <c r="N27" s="72">
        <f t="shared" si="40"/>
        <v>0.89773664705479472</v>
      </c>
      <c r="O27" s="72">
        <f t="shared" si="40"/>
        <v>46.981551195867588</v>
      </c>
      <c r="P27" s="5">
        <f t="shared" si="25"/>
        <v>12.328625000000002</v>
      </c>
      <c r="Q27" s="78">
        <v>0.18939</v>
      </c>
      <c r="S27">
        <f t="shared" si="31"/>
        <v>2039</v>
      </c>
      <c r="T27">
        <f t="shared" si="32"/>
        <v>1.140226</v>
      </c>
      <c r="U27">
        <f t="shared" si="8"/>
        <v>599.7179471275515</v>
      </c>
      <c r="V27" s="11">
        <f t="shared" si="9"/>
        <v>3.6356125890832325</v>
      </c>
      <c r="W27">
        <f t="shared" si="10"/>
        <v>683.81399598145947</v>
      </c>
      <c r="X27">
        <v>1140226</v>
      </c>
    </row>
    <row r="28" spans="1:24" x14ac:dyDescent="0.25">
      <c r="A28" s="72">
        <v>2026</v>
      </c>
      <c r="B28" s="72">
        <v>1.2134483999999999</v>
      </c>
      <c r="C28" s="73">
        <f t="shared" si="26"/>
        <v>435.62664881228591</v>
      </c>
      <c r="D28" s="24">
        <f t="shared" si="5"/>
        <v>2.2305541793124433</v>
      </c>
      <c r="E28" s="72">
        <f t="shared" si="27"/>
        <v>528.61045999863018</v>
      </c>
      <c r="F28" s="72">
        <f t="shared" si="6"/>
        <v>1.9999999999999938</v>
      </c>
      <c r="G28" s="74">
        <v>1</v>
      </c>
      <c r="H28" s="72">
        <f t="shared" si="34"/>
        <v>309.61045999863018</v>
      </c>
      <c r="I28" s="72">
        <f>$H$28*A$56</f>
        <v>46.441568999794526</v>
      </c>
      <c r="J28" s="72">
        <f t="shared" ref="J28:O28" si="41">$H$28*B$56</f>
        <v>154.80522999931509</v>
      </c>
      <c r="K28" s="72">
        <f t="shared" si="41"/>
        <v>37.15325519983562</v>
      </c>
      <c r="L28" s="72">
        <f t="shared" si="41"/>
        <v>6.1922091999726039</v>
      </c>
      <c r="M28" s="72">
        <f t="shared" si="41"/>
        <v>15.480522999931509</v>
      </c>
      <c r="N28" s="72">
        <f t="shared" si="41"/>
        <v>0.92883137999589049</v>
      </c>
      <c r="O28" s="72">
        <f t="shared" si="41"/>
        <v>48.60884221978494</v>
      </c>
      <c r="P28" s="5">
        <f t="shared" si="25"/>
        <v>12.977500000000003</v>
      </c>
      <c r="Q28" s="78">
        <v>0.18939</v>
      </c>
      <c r="S28">
        <f t="shared" si="31"/>
        <v>2040</v>
      </c>
      <c r="T28">
        <f t="shared" si="32"/>
        <v>1.1304187999999999</v>
      </c>
      <c r="U28">
        <f t="shared" si="8"/>
        <v>617.01935238611452</v>
      </c>
      <c r="V28" s="11">
        <f t="shared" si="9"/>
        <v>2.8849237114598574</v>
      </c>
      <c r="W28">
        <f t="shared" si="10"/>
        <v>697.49027590108869</v>
      </c>
      <c r="X28">
        <v>1130418.8</v>
      </c>
    </row>
    <row r="29" spans="1:24" x14ac:dyDescent="0.25">
      <c r="A29" s="72">
        <v>2027</v>
      </c>
      <c r="B29" s="72">
        <v>1.2107055999999998</v>
      </c>
      <c r="C29" s="73">
        <f t="shared" si="26"/>
        <v>445.34581255641569</v>
      </c>
      <c r="D29" s="24">
        <f t="shared" si="5"/>
        <v>2.2310764896106785</v>
      </c>
      <c r="E29" s="72">
        <f t="shared" si="27"/>
        <v>539.18266919860275</v>
      </c>
      <c r="F29" s="72">
        <f t="shared" si="6"/>
        <v>1.9999999999999949</v>
      </c>
      <c r="G29" s="74">
        <v>1</v>
      </c>
      <c r="H29" s="72">
        <f t="shared" si="34"/>
        <v>320.18266919860275</v>
      </c>
      <c r="I29" s="72">
        <f>$H$29*A$56</f>
        <v>48.027400379790414</v>
      </c>
      <c r="J29" s="72">
        <f t="shared" ref="J29:O29" si="42">$H$29*B$56</f>
        <v>160.09133459930138</v>
      </c>
      <c r="K29" s="72">
        <f t="shared" si="42"/>
        <v>38.42192030383233</v>
      </c>
      <c r="L29" s="72">
        <f t="shared" si="42"/>
        <v>6.4036533839720553</v>
      </c>
      <c r="M29" s="72">
        <f t="shared" si="42"/>
        <v>16.009133459930137</v>
      </c>
      <c r="N29" s="72">
        <f t="shared" si="42"/>
        <v>0.96054800759580827</v>
      </c>
      <c r="O29" s="72">
        <f t="shared" si="42"/>
        <v>50.268679064180631</v>
      </c>
      <c r="P29" s="5">
        <f t="shared" si="25"/>
        <v>13.626375000000003</v>
      </c>
      <c r="Q29" s="78">
        <v>0.18939</v>
      </c>
      <c r="S29">
        <f t="shared" si="31"/>
        <v>2041</v>
      </c>
      <c r="T29">
        <f t="shared" si="32"/>
        <v>1.1206116000000002</v>
      </c>
      <c r="U29">
        <f t="shared" si="8"/>
        <v>634.86767531150883</v>
      </c>
      <c r="V29" s="11">
        <f t="shared" si="9"/>
        <v>2.8926682536571886</v>
      </c>
      <c r="W29">
        <f t="shared" si="10"/>
        <v>711.44008141911047</v>
      </c>
      <c r="X29">
        <v>1120611.6000000001</v>
      </c>
    </row>
    <row r="30" spans="1:24" x14ac:dyDescent="0.25">
      <c r="A30" s="72">
        <v>2028</v>
      </c>
      <c r="B30" s="72">
        <v>1.2079627999999998</v>
      </c>
      <c r="C30" s="73">
        <f t="shared" si="26"/>
        <v>455.28415492809455</v>
      </c>
      <c r="D30" s="24">
        <f t="shared" si="5"/>
        <v>2.2316011718241731</v>
      </c>
      <c r="E30" s="72">
        <f t="shared" si="27"/>
        <v>549.96632258257478</v>
      </c>
      <c r="F30" s="72">
        <f t="shared" si="6"/>
        <v>1.999999999999994</v>
      </c>
      <c r="G30" s="74">
        <v>1</v>
      </c>
      <c r="H30" s="72">
        <f t="shared" si="34"/>
        <v>330.96632258257478</v>
      </c>
      <c r="I30" s="72">
        <f>$H$30*A$56</f>
        <v>49.644948387386215</v>
      </c>
      <c r="J30" s="72">
        <f t="shared" ref="J30:O30" si="43">$H$30*B$56</f>
        <v>165.48316129128739</v>
      </c>
      <c r="K30" s="72">
        <f t="shared" si="43"/>
        <v>39.715958709908975</v>
      </c>
      <c r="L30" s="72">
        <f t="shared" si="43"/>
        <v>6.6193264516514958</v>
      </c>
      <c r="M30" s="72">
        <f t="shared" si="43"/>
        <v>16.54831612912874</v>
      </c>
      <c r="N30" s="72">
        <f t="shared" si="43"/>
        <v>0.99289896774772435</v>
      </c>
      <c r="O30" s="72">
        <f t="shared" si="43"/>
        <v>51.961712645464239</v>
      </c>
      <c r="P30" s="5">
        <f t="shared" si="25"/>
        <v>14.275250000000003</v>
      </c>
      <c r="Q30" s="78">
        <v>0.18939</v>
      </c>
      <c r="S30">
        <f t="shared" si="31"/>
        <v>2042</v>
      </c>
      <c r="T30">
        <f t="shared" si="32"/>
        <v>1.1108044000000001</v>
      </c>
      <c r="U30">
        <f t="shared" si="8"/>
        <v>653.28232679623216</v>
      </c>
      <c r="V30" s="11">
        <f t="shared" si="9"/>
        <v>2.9005495476971408</v>
      </c>
      <c r="W30">
        <f t="shared" si="10"/>
        <v>725.66888304749273</v>
      </c>
      <c r="X30">
        <v>1110804.4000000001</v>
      </c>
    </row>
    <row r="31" spans="1:24" x14ac:dyDescent="0.25">
      <c r="A31" s="72">
        <v>2029</v>
      </c>
      <c r="B31" s="72">
        <v>1.20522</v>
      </c>
      <c r="C31" s="73">
        <f t="shared" si="26"/>
        <v>465.44668113226328</v>
      </c>
      <c r="D31" s="24">
        <f t="shared" si="5"/>
        <v>2.2321282421466546</v>
      </c>
      <c r="E31" s="72">
        <f t="shared" si="27"/>
        <v>560.96564903422632</v>
      </c>
      <c r="F31" s="72">
        <f t="shared" si="6"/>
        <v>2.0000000000000084</v>
      </c>
      <c r="G31" s="74">
        <v>1</v>
      </c>
      <c r="H31" s="72">
        <f t="shared" si="34"/>
        <v>341.96564903422632</v>
      </c>
      <c r="I31" s="72">
        <f>$H$31*A$56</f>
        <v>51.294847355133946</v>
      </c>
      <c r="J31" s="72">
        <f t="shared" ref="J31:O31" si="44">$H$31*B$56</f>
        <v>170.98282451711316</v>
      </c>
      <c r="K31" s="72">
        <f t="shared" si="44"/>
        <v>41.035877884107158</v>
      </c>
      <c r="L31" s="72">
        <f t="shared" si="44"/>
        <v>6.8393129806845261</v>
      </c>
      <c r="M31" s="72">
        <f t="shared" si="44"/>
        <v>17.098282451711317</v>
      </c>
      <c r="N31" s="72">
        <f t="shared" si="44"/>
        <v>1.0258969471026789</v>
      </c>
      <c r="O31" s="72">
        <f t="shared" si="44"/>
        <v>53.688606898373529</v>
      </c>
      <c r="P31" s="5">
        <f t="shared" si="25"/>
        <v>14.924125000000004</v>
      </c>
      <c r="Q31" s="78">
        <v>0.18939</v>
      </c>
      <c r="S31">
        <f t="shared" si="31"/>
        <v>2043</v>
      </c>
      <c r="T31">
        <f t="shared" si="32"/>
        <v>1.1009972000000001</v>
      </c>
      <c r="U31">
        <f t="shared" si="8"/>
        <v>672.28350872140504</v>
      </c>
      <c r="V31" s="11">
        <f t="shared" si="9"/>
        <v>2.9085712479559578</v>
      </c>
      <c r="W31">
        <f t="shared" si="10"/>
        <v>740.18226070844264</v>
      </c>
      <c r="X31">
        <v>1100997.2000000002</v>
      </c>
    </row>
    <row r="32" spans="1:24" x14ac:dyDescent="0.25">
      <c r="A32" s="72">
        <v>2030</v>
      </c>
      <c r="B32" s="72">
        <v>1.2024771999999999</v>
      </c>
      <c r="C32" s="73">
        <f t="shared" si="26"/>
        <v>475.83851237670945</v>
      </c>
      <c r="D32" s="24">
        <f t="shared" si="5"/>
        <v>2.232657716919713</v>
      </c>
      <c r="E32" s="72">
        <f t="shared" si="27"/>
        <v>572.18496201491087</v>
      </c>
      <c r="F32" s="72">
        <f t="shared" si="6"/>
        <v>2.000000000000004</v>
      </c>
      <c r="G32" s="74">
        <v>1</v>
      </c>
      <c r="H32" s="72">
        <f t="shared" si="34"/>
        <v>353.18496201491087</v>
      </c>
      <c r="I32" s="72">
        <f>$H$32*A$56</f>
        <v>52.97774430223663</v>
      </c>
      <c r="J32" s="72">
        <f t="shared" ref="J32:O32" si="45">$H$32*B$56</f>
        <v>176.59248100745543</v>
      </c>
      <c r="K32" s="72">
        <f t="shared" si="45"/>
        <v>42.3821954417893</v>
      </c>
      <c r="L32" s="72">
        <f t="shared" si="45"/>
        <v>7.0636992402982175</v>
      </c>
      <c r="M32" s="72">
        <f t="shared" si="45"/>
        <v>17.659248100745543</v>
      </c>
      <c r="N32" s="72">
        <f t="shared" si="45"/>
        <v>1.0595548860447326</v>
      </c>
      <c r="O32" s="72">
        <f t="shared" si="45"/>
        <v>55.450039036341003</v>
      </c>
      <c r="P32" s="76">
        <f>P16*R23</f>
        <v>15.573</v>
      </c>
      <c r="Q32" s="78">
        <v>0.18939</v>
      </c>
      <c r="S32">
        <f t="shared" si="31"/>
        <v>2044</v>
      </c>
      <c r="T32">
        <f t="shared" si="32"/>
        <v>1.0911900000000001</v>
      </c>
      <c r="U32">
        <f t="shared" si="8"/>
        <v>691.89225150763059</v>
      </c>
      <c r="V32" s="11">
        <f t="shared" si="9"/>
        <v>2.9167371401864077</v>
      </c>
      <c r="W32">
        <f t="shared" si="10"/>
        <v>754.98590592261155</v>
      </c>
      <c r="X32">
        <v>1091190</v>
      </c>
    </row>
    <row r="33" spans="1:24" x14ac:dyDescent="0.25">
      <c r="A33" s="24">
        <f>A32+1</f>
        <v>2031</v>
      </c>
      <c r="B33" s="24">
        <f>T19</f>
        <v>1.1997343999999999</v>
      </c>
      <c r="C33" s="73">
        <f t="shared" si="26"/>
        <v>486.46488860801952</v>
      </c>
      <c r="D33" s="24">
        <f t="shared" si="5"/>
        <v>2.2331896126342623</v>
      </c>
      <c r="E33" s="72">
        <f t="shared" si="27"/>
        <v>583.62866125520907</v>
      </c>
      <c r="F33" s="72">
        <f t="shared" si="6"/>
        <v>1.9999999999999971</v>
      </c>
      <c r="G33" s="74">
        <v>1</v>
      </c>
      <c r="H33" s="72">
        <f t="shared" si="34"/>
        <v>364.62866125520907</v>
      </c>
      <c r="I33" s="24">
        <f>H33*$A$56</f>
        <v>54.694299188281356</v>
      </c>
      <c r="J33" s="24">
        <f>H33*$B$56</f>
        <v>182.31433062760453</v>
      </c>
      <c r="K33" s="24">
        <f>H33*$C$56</f>
        <v>43.755439350625089</v>
      </c>
      <c r="L33" s="24">
        <f>H33*$D$56</f>
        <v>7.2925732251041815</v>
      </c>
      <c r="M33" s="24">
        <f>H33*$E$56</f>
        <v>18.231433062760455</v>
      </c>
      <c r="N33" s="24">
        <f>H33*$F$56</f>
        <v>1.0938859837656272</v>
      </c>
      <c r="O33" s="24">
        <f>H33*$G$56</f>
        <v>57.246699817067821</v>
      </c>
      <c r="P33" s="76">
        <v>15.573</v>
      </c>
      <c r="Q33" s="78">
        <v>0.18939</v>
      </c>
      <c r="S33">
        <f t="shared" si="31"/>
        <v>2045</v>
      </c>
      <c r="T33">
        <f t="shared" si="32"/>
        <v>1.0801642</v>
      </c>
      <c r="U33">
        <f t="shared" si="8"/>
        <v>712.93385213198485</v>
      </c>
      <c r="V33" s="11">
        <f t="shared" si="9"/>
        <v>3.0411672595703578</v>
      </c>
      <c r="W33">
        <f t="shared" si="10"/>
        <v>770.08562404106374</v>
      </c>
      <c r="X33">
        <v>1080164.2</v>
      </c>
    </row>
    <row r="34" spans="1:24" x14ac:dyDescent="0.25">
      <c r="A34" s="24">
        <f t="shared" ref="A34:A52" si="46">A33+1</f>
        <v>2032</v>
      </c>
      <c r="B34" s="24">
        <f t="shared" ref="B34:B52" si="47">T20</f>
        <v>1.1969915999999998</v>
      </c>
      <c r="C34" s="73">
        <f t="shared" si="26"/>
        <v>497.33117131341049</v>
      </c>
      <c r="D34" s="24">
        <f t="shared" si="5"/>
        <v>2.2337239459324545</v>
      </c>
      <c r="E34" s="72">
        <f t="shared" si="27"/>
        <v>595.30123448031327</v>
      </c>
      <c r="F34" s="72">
        <f t="shared" si="6"/>
        <v>2.0000000000000036</v>
      </c>
      <c r="G34" s="74">
        <v>1</v>
      </c>
      <c r="H34" s="72">
        <f t="shared" si="34"/>
        <v>376.30123448031327</v>
      </c>
      <c r="I34" s="24">
        <f>H34*$A$56</f>
        <v>56.44518517204699</v>
      </c>
      <c r="J34" s="24">
        <f t="shared" ref="J34:J52" si="48">H34*$B$56</f>
        <v>188.15061724015663</v>
      </c>
      <c r="K34" s="24">
        <f t="shared" ref="K34:K52" si="49">H34*$C$56</f>
        <v>45.156148137637594</v>
      </c>
      <c r="L34" s="24">
        <f>H34*$D$56</f>
        <v>7.5260246896062659</v>
      </c>
      <c r="M34" s="24">
        <f t="shared" ref="M34:M52" si="50">H34*$E$56</f>
        <v>18.815061724015663</v>
      </c>
      <c r="N34" s="24">
        <f t="shared" ref="N34:N52" si="51">H34*$F$56</f>
        <v>1.1289037034409399</v>
      </c>
      <c r="O34" s="24">
        <f t="shared" ref="O34:O52" si="52">H34*$G$56</f>
        <v>59.079293813409187</v>
      </c>
      <c r="P34" s="76">
        <v>15.573</v>
      </c>
      <c r="Q34" s="78">
        <v>0.18939</v>
      </c>
      <c r="S34">
        <f>S33+1</f>
        <v>2046</v>
      </c>
      <c r="T34">
        <f t="shared" si="32"/>
        <v>1.0691383999999999</v>
      </c>
      <c r="U34">
        <f t="shared" si="8"/>
        <v>734.69191315351225</v>
      </c>
      <c r="V34" s="11">
        <f t="shared" si="9"/>
        <v>3.0519045990678171</v>
      </c>
      <c r="W34">
        <f t="shared" si="10"/>
        <v>785.48733652188503</v>
      </c>
      <c r="X34">
        <v>1069138.3999999999</v>
      </c>
    </row>
    <row r="35" spans="1:24" x14ac:dyDescent="0.25">
      <c r="A35" s="24">
        <f t="shared" si="46"/>
        <v>2033</v>
      </c>
      <c r="B35" s="24">
        <f t="shared" si="47"/>
        <v>1.1942487999999998</v>
      </c>
      <c r="C35" s="73">
        <f t="shared" si="26"/>
        <v>508.4428463900652</v>
      </c>
      <c r="D35" s="24">
        <f t="shared" si="5"/>
        <v>2.234260733609295</v>
      </c>
      <c r="E35" s="72">
        <f t="shared" si="27"/>
        <v>607.20725916991955</v>
      </c>
      <c r="F35" s="72">
        <f t="shared" si="6"/>
        <v>2.0000000000000031</v>
      </c>
      <c r="G35" s="74">
        <v>1</v>
      </c>
      <c r="H35" s="72">
        <f t="shared" si="34"/>
        <v>388.20725916991955</v>
      </c>
      <c r="I35" s="24">
        <f t="shared" ref="I35:I52" si="53">H35*$A$56</f>
        <v>58.231088875487927</v>
      </c>
      <c r="J35" s="24">
        <f t="shared" si="48"/>
        <v>194.10362958495978</v>
      </c>
      <c r="K35" s="24">
        <f t="shared" si="49"/>
        <v>46.584871100390345</v>
      </c>
      <c r="L35" s="24">
        <f t="shared" ref="L35:L52" si="54">H35*$D$56</f>
        <v>7.7641451833983917</v>
      </c>
      <c r="M35" s="24">
        <f t="shared" si="50"/>
        <v>19.41036295849598</v>
      </c>
      <c r="N35" s="24">
        <f t="shared" si="51"/>
        <v>1.1646217775097587</v>
      </c>
      <c r="O35" s="24">
        <f t="shared" si="52"/>
        <v>60.948539689677368</v>
      </c>
      <c r="P35" s="76">
        <v>15.573</v>
      </c>
      <c r="Q35" s="78">
        <v>0.18939</v>
      </c>
      <c r="S35">
        <f t="shared" si="31"/>
        <v>2047</v>
      </c>
      <c r="T35">
        <f t="shared" si="32"/>
        <v>1.0581125999999998</v>
      </c>
      <c r="U35">
        <f t="shared" si="8"/>
        <v>757.19453983661367</v>
      </c>
      <c r="V35" s="11">
        <f t="shared" si="9"/>
        <v>3.0628657101333241</v>
      </c>
      <c r="W35">
        <f t="shared" si="10"/>
        <v>801.19708325232273</v>
      </c>
      <c r="X35">
        <v>1058112.5999999999</v>
      </c>
    </row>
    <row r="36" spans="1:24" x14ac:dyDescent="0.25">
      <c r="A36" s="24">
        <f t="shared" si="46"/>
        <v>2034</v>
      </c>
      <c r="B36" s="24">
        <f t="shared" si="47"/>
        <v>1.17927</v>
      </c>
      <c r="C36" s="73">
        <f t="shared" si="26"/>
        <v>525.19898272093587</v>
      </c>
      <c r="D36" s="24">
        <f t="shared" si="5"/>
        <v>3.2955791294614394</v>
      </c>
      <c r="E36" s="72">
        <f t="shared" si="27"/>
        <v>619.35140435331812</v>
      </c>
      <c r="F36" s="72">
        <f t="shared" si="6"/>
        <v>2.0000000000000284</v>
      </c>
      <c r="G36" s="74">
        <v>1</v>
      </c>
      <c r="H36" s="72">
        <f t="shared" si="34"/>
        <v>400.35140435331812</v>
      </c>
      <c r="I36" s="24">
        <f t="shared" si="53"/>
        <v>60.052710652997717</v>
      </c>
      <c r="J36" s="24">
        <f t="shared" si="48"/>
        <v>200.17570217665906</v>
      </c>
      <c r="K36" s="24">
        <f t="shared" si="49"/>
        <v>48.042168522398171</v>
      </c>
      <c r="L36" s="24">
        <f t="shared" si="54"/>
        <v>8.007028087066363</v>
      </c>
      <c r="M36" s="24">
        <f t="shared" si="50"/>
        <v>20.017570217665906</v>
      </c>
      <c r="N36" s="24">
        <f t="shared" si="51"/>
        <v>1.2010542130599544</v>
      </c>
      <c r="O36" s="24">
        <f t="shared" si="52"/>
        <v>62.855170483470943</v>
      </c>
      <c r="P36" s="76">
        <v>15.573</v>
      </c>
      <c r="Q36" s="78">
        <v>0.18939</v>
      </c>
      <c r="S36">
        <f t="shared" si="31"/>
        <v>2048</v>
      </c>
      <c r="T36">
        <f t="shared" si="32"/>
        <v>1.0470867999999998</v>
      </c>
      <c r="U36">
        <f t="shared" si="8"/>
        <v>780.4711366023995</v>
      </c>
      <c r="V36" s="11">
        <f t="shared" si="9"/>
        <v>3.0740576616952908</v>
      </c>
      <c r="W36">
        <f t="shared" si="10"/>
        <v>817.22102491736916</v>
      </c>
      <c r="X36">
        <v>1047086.7999999998</v>
      </c>
    </row>
    <row r="37" spans="1:24" x14ac:dyDescent="0.25">
      <c r="A37" s="24">
        <f t="shared" si="46"/>
        <v>2035</v>
      </c>
      <c r="B37" s="24">
        <f t="shared" si="47"/>
        <v>1.17408</v>
      </c>
      <c r="C37" s="73">
        <f t="shared" si="26"/>
        <v>538.07102790302565</v>
      </c>
      <c r="D37" s="24">
        <f t="shared" si="5"/>
        <v>2.4508892068683479</v>
      </c>
      <c r="E37" s="72">
        <f t="shared" si="27"/>
        <v>631.73843244038437</v>
      </c>
      <c r="F37" s="72">
        <f t="shared" si="6"/>
        <v>1.9999999999999827</v>
      </c>
      <c r="G37" s="74">
        <v>1</v>
      </c>
      <c r="H37" s="72">
        <f t="shared" si="34"/>
        <v>412.73843244038437</v>
      </c>
      <c r="I37" s="24">
        <f t="shared" si="53"/>
        <v>61.910764866057654</v>
      </c>
      <c r="J37" s="24">
        <f t="shared" si="48"/>
        <v>206.36921622019219</v>
      </c>
      <c r="K37" s="24">
        <f t="shared" si="49"/>
        <v>49.528611892846122</v>
      </c>
      <c r="L37" s="24">
        <f t="shared" si="54"/>
        <v>8.254768648807687</v>
      </c>
      <c r="M37" s="24">
        <f t="shared" si="50"/>
        <v>20.636921622019219</v>
      </c>
      <c r="N37" s="24">
        <f t="shared" si="51"/>
        <v>1.2382152973211531</v>
      </c>
      <c r="O37" s="24">
        <f t="shared" si="52"/>
        <v>64.799933893140349</v>
      </c>
      <c r="P37" s="76">
        <v>15.573</v>
      </c>
      <c r="Q37" s="78">
        <v>0.18939</v>
      </c>
      <c r="S37">
        <f t="shared" si="31"/>
        <v>2049</v>
      </c>
      <c r="T37">
        <f t="shared" si="32"/>
        <v>1.0360609999999999</v>
      </c>
      <c r="U37">
        <f t="shared" si="8"/>
        <v>804.55247848892748</v>
      </c>
      <c r="V37" s="11">
        <f t="shared" si="9"/>
        <v>3.0854878235933914</v>
      </c>
      <c r="W37">
        <f t="shared" si="10"/>
        <v>833.56544541571657</v>
      </c>
      <c r="X37">
        <v>1036061</v>
      </c>
    </row>
    <row r="38" spans="1:24" x14ac:dyDescent="0.25">
      <c r="A38" s="24">
        <f t="shared" si="46"/>
        <v>2036</v>
      </c>
      <c r="B38" s="24">
        <f t="shared" si="47"/>
        <v>1.16889</v>
      </c>
      <c r="C38" s="73">
        <f t="shared" si="26"/>
        <v>551.26932482029281</v>
      </c>
      <c r="D38" s="24">
        <f t="shared" si="5"/>
        <v>2.4528912044760443</v>
      </c>
      <c r="E38" s="72">
        <f t="shared" si="27"/>
        <v>644.37320108919209</v>
      </c>
      <c r="F38" s="72">
        <f t="shared" si="6"/>
        <v>2.0000000000000053</v>
      </c>
      <c r="G38" s="74">
        <v>1</v>
      </c>
      <c r="H38" s="72">
        <f t="shared" si="34"/>
        <v>425.37320108919209</v>
      </c>
      <c r="I38" s="24">
        <f t="shared" si="53"/>
        <v>63.805980163378813</v>
      </c>
      <c r="J38" s="24">
        <f t="shared" si="48"/>
        <v>212.68660054459605</v>
      </c>
      <c r="K38" s="24">
        <f t="shared" si="49"/>
        <v>51.04478413070305</v>
      </c>
      <c r="L38" s="24">
        <f t="shared" si="54"/>
        <v>8.5074640217838429</v>
      </c>
      <c r="M38" s="24">
        <f t="shared" si="50"/>
        <v>21.268660054459605</v>
      </c>
      <c r="N38" s="24">
        <f t="shared" si="51"/>
        <v>1.2761196032675763</v>
      </c>
      <c r="O38" s="24">
        <f t="shared" si="52"/>
        <v>66.783592571003155</v>
      </c>
      <c r="P38" s="76">
        <v>15.573</v>
      </c>
      <c r="Q38" s="78">
        <v>0.18939</v>
      </c>
      <c r="S38">
        <f>S37+1</f>
        <v>2050</v>
      </c>
      <c r="T38">
        <f t="shared" si="32"/>
        <v>1.0245561999999999</v>
      </c>
      <c r="U38">
        <f t="shared" si="8"/>
        <v>829.85858103638532</v>
      </c>
      <c r="V38" s="11">
        <f t="shared" si="9"/>
        <v>3.1453638170360958</v>
      </c>
      <c r="W38">
        <f t="shared" si="10"/>
        <v>850.23675432403093</v>
      </c>
      <c r="X38">
        <v>1024556.2</v>
      </c>
    </row>
    <row r="39" spans="1:24" x14ac:dyDescent="0.25">
      <c r="A39" s="24">
        <f t="shared" si="46"/>
        <v>2037</v>
      </c>
      <c r="B39" s="24">
        <f t="shared" si="47"/>
        <v>1.1637</v>
      </c>
      <c r="C39" s="73">
        <f t="shared" si="26"/>
        <v>564.80249644322078</v>
      </c>
      <c r="D39" s="24">
        <f t="shared" si="5"/>
        <v>2.4549110595514483</v>
      </c>
      <c r="E39" s="72">
        <f t="shared" si="27"/>
        <v>657.26066511097599</v>
      </c>
      <c r="F39" s="72">
        <f t="shared" si="6"/>
        <v>2.0000000000000089</v>
      </c>
      <c r="G39" s="74">
        <v>1</v>
      </c>
      <c r="H39" s="72">
        <f t="shared" si="34"/>
        <v>438.26066511097599</v>
      </c>
      <c r="I39" s="24">
        <f t="shared" si="53"/>
        <v>65.73909976664639</v>
      </c>
      <c r="J39" s="24">
        <f t="shared" si="48"/>
        <v>219.130332555488</v>
      </c>
      <c r="K39" s="24">
        <f t="shared" si="49"/>
        <v>52.591279813317115</v>
      </c>
      <c r="L39" s="24">
        <f t="shared" si="54"/>
        <v>8.7652133022195198</v>
      </c>
      <c r="M39" s="24">
        <f t="shared" si="50"/>
        <v>21.9130332555488</v>
      </c>
      <c r="N39" s="24">
        <f t="shared" si="51"/>
        <v>1.3147819953329281</v>
      </c>
      <c r="O39" s="24">
        <f t="shared" si="52"/>
        <v>68.806924422423236</v>
      </c>
      <c r="P39" s="76">
        <v>15.573</v>
      </c>
      <c r="Q39" s="78">
        <v>0.18939</v>
      </c>
    </row>
    <row r="40" spans="1:24" x14ac:dyDescent="0.25">
      <c r="A40" s="24">
        <f t="shared" si="46"/>
        <v>2038</v>
      </c>
      <c r="B40" s="24">
        <f t="shared" si="47"/>
        <v>1.1585099999999999</v>
      </c>
      <c r="C40" s="73">
        <f t="shared" si="26"/>
        <v>578.67940579985975</v>
      </c>
      <c r="D40" s="24">
        <f t="shared" si="5"/>
        <v>2.4569490120931174</v>
      </c>
      <c r="E40" s="72">
        <f t="shared" si="27"/>
        <v>670.40587841319552</v>
      </c>
      <c r="F40" s="72">
        <f t="shared" si="6"/>
        <v>2.0000000000000018</v>
      </c>
      <c r="G40" s="74">
        <v>1</v>
      </c>
      <c r="H40" s="72">
        <f t="shared" si="34"/>
        <v>451.40587841319552</v>
      </c>
      <c r="I40" s="24">
        <f t="shared" si="53"/>
        <v>67.710881761979323</v>
      </c>
      <c r="J40" s="24">
        <f t="shared" si="48"/>
        <v>225.70293920659776</v>
      </c>
      <c r="K40" s="24">
        <f t="shared" si="49"/>
        <v>54.16870540958346</v>
      </c>
      <c r="L40" s="24">
        <f t="shared" si="54"/>
        <v>9.0281175682639105</v>
      </c>
      <c r="M40" s="24">
        <f t="shared" si="50"/>
        <v>22.570293920659779</v>
      </c>
      <c r="N40" s="24">
        <f t="shared" si="51"/>
        <v>1.3542176352395865</v>
      </c>
      <c r="O40" s="24">
        <f t="shared" si="52"/>
        <v>70.870722910871692</v>
      </c>
      <c r="P40" s="76">
        <v>15.573</v>
      </c>
      <c r="Q40" s="78">
        <v>0.18939</v>
      </c>
    </row>
    <row r="41" spans="1:24" x14ac:dyDescent="0.25">
      <c r="A41" s="24">
        <f t="shared" si="46"/>
        <v>2039</v>
      </c>
      <c r="B41" s="24">
        <f t="shared" si="47"/>
        <v>1.140226</v>
      </c>
      <c r="C41" s="73">
        <f t="shared" si="26"/>
        <v>599.7179471275515</v>
      </c>
      <c r="D41" s="24">
        <f t="shared" si="5"/>
        <v>3.6356125890832325</v>
      </c>
      <c r="E41" s="72">
        <f t="shared" si="27"/>
        <v>683.81399598145947</v>
      </c>
      <c r="F41" s="72">
        <f t="shared" si="6"/>
        <v>2.0000000000000053</v>
      </c>
      <c r="G41" s="74">
        <v>1</v>
      </c>
      <c r="H41" s="72">
        <f t="shared" si="34"/>
        <v>464.81399598145947</v>
      </c>
      <c r="I41" s="24">
        <f t="shared" si="53"/>
        <v>69.722099397218912</v>
      </c>
      <c r="J41" s="24">
        <f t="shared" si="48"/>
        <v>232.40699799072974</v>
      </c>
      <c r="K41" s="24">
        <f t="shared" si="49"/>
        <v>55.777679517775134</v>
      </c>
      <c r="L41" s="24">
        <f t="shared" si="54"/>
        <v>9.296279919629189</v>
      </c>
      <c r="M41" s="24">
        <f t="shared" si="50"/>
        <v>23.240699799072974</v>
      </c>
      <c r="N41" s="24">
        <f t="shared" si="51"/>
        <v>1.3944419879443783</v>
      </c>
      <c r="O41" s="24">
        <f t="shared" si="52"/>
        <v>72.975797369089136</v>
      </c>
      <c r="P41" s="76">
        <v>15.573</v>
      </c>
      <c r="Q41" s="78">
        <v>0.18939</v>
      </c>
      <c r="R41">
        <v>600</v>
      </c>
      <c r="S41" t="s">
        <v>131</v>
      </c>
    </row>
    <row r="42" spans="1:24" x14ac:dyDescent="0.25">
      <c r="A42" s="24">
        <f t="shared" si="46"/>
        <v>2040</v>
      </c>
      <c r="B42" s="24">
        <f t="shared" si="47"/>
        <v>1.1304187999999999</v>
      </c>
      <c r="C42" s="73">
        <f t="shared" si="26"/>
        <v>617.01935238611452</v>
      </c>
      <c r="D42" s="24">
        <f t="shared" si="5"/>
        <v>2.8849237114598574</v>
      </c>
      <c r="E42" s="72">
        <f t="shared" si="27"/>
        <v>697.49027590108869</v>
      </c>
      <c r="F42" s="72">
        <f t="shared" si="6"/>
        <v>2.0000000000000049</v>
      </c>
      <c r="G42" s="74">
        <v>1</v>
      </c>
      <c r="H42" s="72">
        <f t="shared" si="34"/>
        <v>478.49027590108869</v>
      </c>
      <c r="I42" s="24">
        <f t="shared" si="53"/>
        <v>71.773541385163298</v>
      </c>
      <c r="J42" s="24">
        <f t="shared" si="48"/>
        <v>239.24513795054435</v>
      </c>
      <c r="K42" s="24">
        <f t="shared" si="49"/>
        <v>57.418833108130642</v>
      </c>
      <c r="L42" s="24">
        <f t="shared" si="54"/>
        <v>9.5698055180217736</v>
      </c>
      <c r="M42" s="24">
        <f t="shared" si="50"/>
        <v>23.924513795054438</v>
      </c>
      <c r="N42" s="24">
        <f t="shared" si="51"/>
        <v>1.4354708277032662</v>
      </c>
      <c r="O42" s="24">
        <f t="shared" si="52"/>
        <v>75.122973316470919</v>
      </c>
      <c r="P42" s="76">
        <v>15.573</v>
      </c>
      <c r="Q42" s="78">
        <v>0.18939</v>
      </c>
      <c r="R42">
        <v>365</v>
      </c>
      <c r="S42" t="s">
        <v>132</v>
      </c>
    </row>
    <row r="43" spans="1:24" x14ac:dyDescent="0.25">
      <c r="A43" s="24">
        <f t="shared" si="46"/>
        <v>2041</v>
      </c>
      <c r="B43" s="24">
        <f t="shared" si="47"/>
        <v>1.1206116000000002</v>
      </c>
      <c r="C43" s="73">
        <f t="shared" si="26"/>
        <v>634.86767531150883</v>
      </c>
      <c r="D43" s="24">
        <f t="shared" si="5"/>
        <v>2.8926682536571886</v>
      </c>
      <c r="E43" s="72">
        <f t="shared" si="27"/>
        <v>711.44008141911047</v>
      </c>
      <c r="F43" s="72">
        <f t="shared" si="6"/>
        <v>2.0000000000000004</v>
      </c>
      <c r="G43" s="74">
        <v>1</v>
      </c>
      <c r="H43" s="72">
        <f t="shared" si="34"/>
        <v>492.44008141911047</v>
      </c>
      <c r="I43" s="24">
        <f t="shared" si="53"/>
        <v>73.866012212866565</v>
      </c>
      <c r="J43" s="24">
        <f t="shared" si="48"/>
        <v>246.22004070955524</v>
      </c>
      <c r="K43" s="24">
        <f t="shared" si="49"/>
        <v>59.092809770293258</v>
      </c>
      <c r="L43" s="24">
        <f t="shared" si="54"/>
        <v>9.8488016283822102</v>
      </c>
      <c r="M43" s="24">
        <f t="shared" si="50"/>
        <v>24.622004070955526</v>
      </c>
      <c r="N43" s="24">
        <f t="shared" si="51"/>
        <v>1.4773202442573314</v>
      </c>
      <c r="O43" s="24">
        <f t="shared" si="52"/>
        <v>77.313092782800339</v>
      </c>
      <c r="P43" s="76">
        <v>15.573</v>
      </c>
      <c r="Q43" s="78">
        <v>0.18939</v>
      </c>
      <c r="R43">
        <f>R41*R42</f>
        <v>219000</v>
      </c>
      <c r="S43" t="s">
        <v>133</v>
      </c>
    </row>
    <row r="44" spans="1:24" x14ac:dyDescent="0.25">
      <c r="A44" s="24">
        <f t="shared" si="46"/>
        <v>2042</v>
      </c>
      <c r="B44" s="24">
        <f t="shared" si="47"/>
        <v>1.1108044000000001</v>
      </c>
      <c r="C44" s="73">
        <f t="shared" si="26"/>
        <v>653.28232679623216</v>
      </c>
      <c r="D44" s="24">
        <f t="shared" si="5"/>
        <v>2.9005495476971408</v>
      </c>
      <c r="E44" s="72">
        <f t="shared" si="27"/>
        <v>725.66888304749261</v>
      </c>
      <c r="F44" s="72">
        <f t="shared" si="6"/>
        <v>1.9999999999999907</v>
      </c>
      <c r="G44" s="74">
        <v>1</v>
      </c>
      <c r="H44" s="72">
        <f t="shared" si="34"/>
        <v>506.66888304749261</v>
      </c>
      <c r="I44" s="24">
        <f t="shared" si="53"/>
        <v>76.000332457123889</v>
      </c>
      <c r="J44" s="24">
        <f t="shared" si="48"/>
        <v>253.33444152374631</v>
      </c>
      <c r="K44" s="24">
        <f t="shared" si="49"/>
        <v>60.800265965699111</v>
      </c>
      <c r="L44" s="24">
        <f t="shared" si="54"/>
        <v>10.133377660949852</v>
      </c>
      <c r="M44" s="24">
        <f t="shared" si="50"/>
        <v>25.333444152374632</v>
      </c>
      <c r="N44" s="24">
        <f t="shared" si="51"/>
        <v>1.520006649142478</v>
      </c>
      <c r="O44" s="24">
        <f t="shared" si="52"/>
        <v>79.547014638456346</v>
      </c>
      <c r="P44" s="76">
        <v>15.573</v>
      </c>
      <c r="Q44" s="78">
        <v>0.18939</v>
      </c>
      <c r="R44">
        <f>R43/1000</f>
        <v>219</v>
      </c>
      <c r="S44" t="s">
        <v>134</v>
      </c>
    </row>
    <row r="45" spans="1:24" x14ac:dyDescent="0.25">
      <c r="A45" s="24">
        <f t="shared" si="46"/>
        <v>2043</v>
      </c>
      <c r="B45" s="24">
        <f t="shared" si="47"/>
        <v>1.1009972000000001</v>
      </c>
      <c r="C45" s="73">
        <f t="shared" si="26"/>
        <v>672.28350872140504</v>
      </c>
      <c r="D45" s="24">
        <f t="shared" si="5"/>
        <v>2.9085712479559578</v>
      </c>
      <c r="E45" s="72">
        <f t="shared" si="27"/>
        <v>740.18226070844264</v>
      </c>
      <c r="F45" s="72">
        <f t="shared" si="6"/>
        <v>2.0000000000000244</v>
      </c>
      <c r="G45" s="74">
        <v>1</v>
      </c>
      <c r="H45" s="72">
        <f t="shared" si="34"/>
        <v>521.18226070844264</v>
      </c>
      <c r="I45" s="24">
        <f t="shared" si="53"/>
        <v>78.177339106266388</v>
      </c>
      <c r="J45" s="24">
        <f t="shared" si="48"/>
        <v>260.59113035422132</v>
      </c>
      <c r="K45" s="24">
        <f t="shared" si="49"/>
        <v>62.541871285013116</v>
      </c>
      <c r="L45" s="24">
        <f t="shared" si="54"/>
        <v>10.423645214168854</v>
      </c>
      <c r="M45" s="24">
        <f t="shared" si="50"/>
        <v>26.059113035422133</v>
      </c>
      <c r="N45" s="24">
        <f t="shared" si="51"/>
        <v>1.5635467821253279</v>
      </c>
      <c r="O45" s="24">
        <f t="shared" si="52"/>
        <v>81.825614931225502</v>
      </c>
      <c r="P45" s="76">
        <v>15.573</v>
      </c>
      <c r="Q45" s="78">
        <v>0.18939</v>
      </c>
    </row>
    <row r="46" spans="1:24" x14ac:dyDescent="0.25">
      <c r="A46" s="24">
        <f t="shared" si="46"/>
        <v>2044</v>
      </c>
      <c r="B46" s="24">
        <f t="shared" si="47"/>
        <v>1.0911900000000001</v>
      </c>
      <c r="C46" s="73">
        <f t="shared" si="26"/>
        <v>691.89225150763059</v>
      </c>
      <c r="D46" s="24">
        <f t="shared" si="5"/>
        <v>2.9167371401864077</v>
      </c>
      <c r="E46" s="72">
        <f t="shared" si="27"/>
        <v>754.98590592261155</v>
      </c>
      <c r="F46" s="72">
        <f t="shared" si="6"/>
        <v>2.0000000000000075</v>
      </c>
      <c r="G46" s="74">
        <v>1</v>
      </c>
      <c r="H46" s="72">
        <f t="shared" si="34"/>
        <v>535.98590592261155</v>
      </c>
      <c r="I46" s="24">
        <f t="shared" si="53"/>
        <v>80.397885888391727</v>
      </c>
      <c r="J46" s="24">
        <f t="shared" si="48"/>
        <v>267.99295296130578</v>
      </c>
      <c r="K46" s="24">
        <f t="shared" si="49"/>
        <v>64.318308710713382</v>
      </c>
      <c r="L46" s="24">
        <f t="shared" si="54"/>
        <v>10.719718118452231</v>
      </c>
      <c r="M46" s="24">
        <f t="shared" si="50"/>
        <v>26.79929529613058</v>
      </c>
      <c r="N46" s="24">
        <f t="shared" si="51"/>
        <v>1.6079577177678346</v>
      </c>
      <c r="O46" s="24">
        <f t="shared" si="52"/>
        <v>84.14978722985002</v>
      </c>
      <c r="P46" s="76">
        <v>15.573</v>
      </c>
      <c r="Q46" s="78">
        <v>0.18939</v>
      </c>
    </row>
    <row r="47" spans="1:24" x14ac:dyDescent="0.25">
      <c r="A47" s="24">
        <f t="shared" si="46"/>
        <v>2045</v>
      </c>
      <c r="B47" s="24">
        <f t="shared" si="47"/>
        <v>1.0801642</v>
      </c>
      <c r="C47" s="73">
        <f t="shared" si="26"/>
        <v>712.93385213198485</v>
      </c>
      <c r="D47" s="24">
        <f t="shared" si="5"/>
        <v>3.0411672595703578</v>
      </c>
      <c r="E47" s="72">
        <f t="shared" si="27"/>
        <v>770.08562404106374</v>
      </c>
      <c r="F47" s="72">
        <f t="shared" si="6"/>
        <v>1.9999999999999944</v>
      </c>
      <c r="G47" s="74">
        <v>1</v>
      </c>
      <c r="H47" s="72">
        <f t="shared" si="34"/>
        <v>551.08562404106374</v>
      </c>
      <c r="I47" s="24">
        <f t="shared" si="53"/>
        <v>82.662843606159555</v>
      </c>
      <c r="J47" s="24">
        <f t="shared" si="48"/>
        <v>275.54281202053187</v>
      </c>
      <c r="K47" s="24">
        <f t="shared" si="49"/>
        <v>66.130274884927644</v>
      </c>
      <c r="L47" s="24">
        <f t="shared" si="54"/>
        <v>11.021712480821275</v>
      </c>
      <c r="M47" s="24">
        <f t="shared" si="50"/>
        <v>27.55428120205319</v>
      </c>
      <c r="N47" s="24">
        <f t="shared" si="51"/>
        <v>1.6532568721231913</v>
      </c>
      <c r="O47" s="24">
        <f t="shared" si="52"/>
        <v>86.520442974447008</v>
      </c>
      <c r="P47" s="76">
        <v>15.573</v>
      </c>
      <c r="Q47" s="78">
        <v>0.18939</v>
      </c>
    </row>
    <row r="48" spans="1:24" x14ac:dyDescent="0.25">
      <c r="A48" s="24">
        <f t="shared" si="46"/>
        <v>2046</v>
      </c>
      <c r="B48" s="24">
        <f t="shared" si="47"/>
        <v>1.0691383999999999</v>
      </c>
      <c r="C48" s="73">
        <f t="shared" si="26"/>
        <v>734.69191315351225</v>
      </c>
      <c r="D48" s="24">
        <f t="shared" si="5"/>
        <v>3.0519045990678171</v>
      </c>
      <c r="E48" s="72">
        <f t="shared" si="27"/>
        <v>785.48733652188503</v>
      </c>
      <c r="F48" s="72">
        <f t="shared" si="6"/>
        <v>2.0000000000000018</v>
      </c>
      <c r="G48" s="74">
        <v>1</v>
      </c>
      <c r="H48" s="72">
        <f t="shared" si="34"/>
        <v>566.48733652188503</v>
      </c>
      <c r="I48" s="24">
        <f t="shared" si="53"/>
        <v>84.973100478282745</v>
      </c>
      <c r="J48" s="24">
        <f t="shared" si="48"/>
        <v>283.24366826094251</v>
      </c>
      <c r="K48" s="24">
        <f t="shared" si="49"/>
        <v>67.978480382626202</v>
      </c>
      <c r="L48" s="24">
        <f t="shared" si="54"/>
        <v>11.329746730437702</v>
      </c>
      <c r="M48" s="24">
        <f t="shared" si="50"/>
        <v>28.324366826094252</v>
      </c>
      <c r="N48" s="24">
        <f t="shared" si="51"/>
        <v>1.6994620095656552</v>
      </c>
      <c r="O48" s="24">
        <f t="shared" si="52"/>
        <v>88.938511833935948</v>
      </c>
      <c r="P48" s="76">
        <v>15.573</v>
      </c>
      <c r="Q48" s="78">
        <v>0.18939</v>
      </c>
    </row>
    <row r="49" spans="1:17" x14ac:dyDescent="0.25">
      <c r="A49" s="24">
        <f t="shared" si="46"/>
        <v>2047</v>
      </c>
      <c r="B49" s="24">
        <f t="shared" si="47"/>
        <v>1.0581125999999998</v>
      </c>
      <c r="C49" s="73">
        <f t="shared" si="26"/>
        <v>757.19453983661367</v>
      </c>
      <c r="D49" s="24">
        <f t="shared" si="5"/>
        <v>3.0628657101333241</v>
      </c>
      <c r="E49" s="72">
        <f t="shared" si="27"/>
        <v>801.19708325232273</v>
      </c>
      <c r="F49" s="72">
        <f t="shared" si="6"/>
        <v>2</v>
      </c>
      <c r="G49" s="74">
        <v>1</v>
      </c>
      <c r="H49" s="72">
        <f t="shared" si="34"/>
        <v>582.19708325232273</v>
      </c>
      <c r="I49" s="24">
        <f t="shared" si="53"/>
        <v>87.329562487848406</v>
      </c>
      <c r="J49" s="24">
        <f t="shared" si="48"/>
        <v>291.09854162616136</v>
      </c>
      <c r="K49" s="24">
        <f t="shared" si="49"/>
        <v>69.863649990278731</v>
      </c>
      <c r="L49" s="24">
        <f t="shared" si="54"/>
        <v>11.643941665046455</v>
      </c>
      <c r="M49" s="24">
        <f t="shared" si="50"/>
        <v>29.109854162616138</v>
      </c>
      <c r="N49" s="24">
        <f t="shared" si="51"/>
        <v>1.7465912497569682</v>
      </c>
      <c r="O49" s="24">
        <f t="shared" si="52"/>
        <v>91.404942070614666</v>
      </c>
      <c r="P49" s="76">
        <v>15.573</v>
      </c>
      <c r="Q49" s="78">
        <v>0.18939</v>
      </c>
    </row>
    <row r="50" spans="1:17" x14ac:dyDescent="0.25">
      <c r="A50" s="24">
        <f>A49+1</f>
        <v>2048</v>
      </c>
      <c r="B50" s="24">
        <f t="shared" si="47"/>
        <v>1.0470867999999998</v>
      </c>
      <c r="C50" s="73">
        <f t="shared" si="26"/>
        <v>780.4711366023995</v>
      </c>
      <c r="D50" s="24">
        <f t="shared" si="5"/>
        <v>3.0740576616952908</v>
      </c>
      <c r="E50" s="72">
        <f t="shared" si="27"/>
        <v>817.22102491736916</v>
      </c>
      <c r="F50" s="72">
        <f t="shared" si="6"/>
        <v>1.9999999999999978</v>
      </c>
      <c r="G50" s="74">
        <v>1</v>
      </c>
      <c r="H50" s="72">
        <f t="shared" si="34"/>
        <v>598.22102491736916</v>
      </c>
      <c r="I50" s="24">
        <f t="shared" si="53"/>
        <v>89.733153737605377</v>
      </c>
      <c r="J50" s="24">
        <f t="shared" si="48"/>
        <v>299.11051245868458</v>
      </c>
      <c r="K50" s="24">
        <f t="shared" si="49"/>
        <v>71.786522990084293</v>
      </c>
      <c r="L50" s="24">
        <f t="shared" si="54"/>
        <v>11.964420498347383</v>
      </c>
      <c r="M50" s="24">
        <f t="shared" si="50"/>
        <v>29.91105124586846</v>
      </c>
      <c r="N50" s="24">
        <f t="shared" si="51"/>
        <v>1.7946630747521075</v>
      </c>
      <c r="O50" s="24">
        <f t="shared" si="52"/>
        <v>93.920700912026959</v>
      </c>
      <c r="P50" s="76">
        <v>15.573</v>
      </c>
      <c r="Q50" s="78">
        <v>0.18939</v>
      </c>
    </row>
    <row r="51" spans="1:17" x14ac:dyDescent="0.25">
      <c r="A51" s="24">
        <f t="shared" si="46"/>
        <v>2049</v>
      </c>
      <c r="B51" s="24">
        <f t="shared" si="47"/>
        <v>1.0360609999999999</v>
      </c>
      <c r="C51" s="73">
        <f t="shared" si="26"/>
        <v>804.55247848892748</v>
      </c>
      <c r="D51" s="24">
        <f t="shared" si="5"/>
        <v>3.0854878235933914</v>
      </c>
      <c r="E51" s="72">
        <f t="shared" si="27"/>
        <v>833.56544541571657</v>
      </c>
      <c r="F51" s="72">
        <f t="shared" si="6"/>
        <v>2.0000000000000027</v>
      </c>
      <c r="G51" s="74">
        <v>1</v>
      </c>
      <c r="H51" s="72">
        <f t="shared" si="34"/>
        <v>614.56544541571657</v>
      </c>
      <c r="I51" s="24">
        <f t="shared" si="53"/>
        <v>92.184816812357482</v>
      </c>
      <c r="J51" s="24">
        <f t="shared" si="48"/>
        <v>307.28272270785828</v>
      </c>
      <c r="K51" s="24">
        <f t="shared" si="49"/>
        <v>73.74785344988598</v>
      </c>
      <c r="L51" s="24">
        <f t="shared" si="54"/>
        <v>12.291308908314331</v>
      </c>
      <c r="M51" s="24">
        <f t="shared" si="50"/>
        <v>30.72827227078583</v>
      </c>
      <c r="N51" s="24">
        <f t="shared" si="51"/>
        <v>1.8436963362471497</v>
      </c>
      <c r="O51" s="24">
        <f t="shared" si="52"/>
        <v>96.486774930267501</v>
      </c>
      <c r="P51" s="76">
        <v>15.573</v>
      </c>
      <c r="Q51" s="78">
        <v>0.18939</v>
      </c>
    </row>
    <row r="52" spans="1:17" x14ac:dyDescent="0.25">
      <c r="A52" s="24">
        <f t="shared" si="46"/>
        <v>2050</v>
      </c>
      <c r="B52" s="24">
        <f t="shared" si="47"/>
        <v>1.0245561999999999</v>
      </c>
      <c r="C52" s="73">
        <f t="shared" si="26"/>
        <v>829.85858103638532</v>
      </c>
      <c r="D52" s="24">
        <f t="shared" si="5"/>
        <v>3.1453638170360958</v>
      </c>
      <c r="E52" s="72">
        <f t="shared" si="27"/>
        <v>850.23675432403093</v>
      </c>
      <c r="F52" s="72">
        <f t="shared" si="6"/>
        <v>2.0000000000000036</v>
      </c>
      <c r="G52" s="74">
        <v>1</v>
      </c>
      <c r="H52" s="72">
        <f t="shared" si="34"/>
        <v>631.23675432403093</v>
      </c>
      <c r="I52" s="24">
        <f t="shared" si="53"/>
        <v>94.685513148604642</v>
      </c>
      <c r="J52" s="24">
        <f t="shared" si="48"/>
        <v>315.61837716201546</v>
      </c>
      <c r="K52" s="24">
        <f t="shared" si="49"/>
        <v>75.748410518883702</v>
      </c>
      <c r="L52" s="24">
        <f t="shared" si="54"/>
        <v>12.624735086480619</v>
      </c>
      <c r="M52" s="24">
        <f t="shared" si="50"/>
        <v>31.561837716201548</v>
      </c>
      <c r="N52" s="24">
        <f t="shared" si="51"/>
        <v>1.8937102629720928</v>
      </c>
      <c r="O52" s="24">
        <f t="shared" si="52"/>
        <v>99.104170428872862</v>
      </c>
      <c r="P52" s="76">
        <v>15.573</v>
      </c>
      <c r="Q52" s="78">
        <v>0.18939</v>
      </c>
    </row>
    <row r="54" spans="1:17" x14ac:dyDescent="0.25">
      <c r="A54" s="31" t="s">
        <v>35</v>
      </c>
      <c r="B54" s="31"/>
      <c r="C54" s="31"/>
    </row>
    <row r="55" spans="1:17" ht="27" customHeight="1" x14ac:dyDescent="0.25">
      <c r="A55" s="6" t="s">
        <v>36</v>
      </c>
      <c r="B55" s="6" t="s">
        <v>37</v>
      </c>
      <c r="C55" s="6" t="s">
        <v>38</v>
      </c>
      <c r="D55" s="6" t="s">
        <v>39</v>
      </c>
      <c r="E55" s="6" t="s">
        <v>40</v>
      </c>
      <c r="F55" s="6" t="s">
        <v>41</v>
      </c>
      <c r="G55" s="13" t="s">
        <v>42</v>
      </c>
      <c r="H55" s="6" t="s">
        <v>7</v>
      </c>
    </row>
    <row r="56" spans="1:17" x14ac:dyDescent="0.25">
      <c r="A56" s="25">
        <v>0.15</v>
      </c>
      <c r="B56" s="25">
        <v>0.5</v>
      </c>
      <c r="C56" s="25">
        <v>0.12</v>
      </c>
      <c r="D56" s="25">
        <v>0.02</v>
      </c>
      <c r="E56" s="25">
        <v>0.05</v>
      </c>
      <c r="F56" s="26">
        <v>3.0000000000000001E-3</v>
      </c>
      <c r="G56" s="26">
        <v>0.157</v>
      </c>
      <c r="H56" s="25">
        <f>SUM(A56:G56)</f>
        <v>1</v>
      </c>
    </row>
    <row r="58" spans="1:17" x14ac:dyDescent="0.25">
      <c r="A58" s="31" t="s">
        <v>53</v>
      </c>
      <c r="B58" s="31"/>
    </row>
    <row r="60" spans="1:17" x14ac:dyDescent="0.25">
      <c r="A60" s="32" t="s">
        <v>55</v>
      </c>
      <c r="B60" s="32"/>
      <c r="C60" s="32"/>
      <c r="D60" s="20"/>
    </row>
    <row r="61" spans="1:17" x14ac:dyDescent="0.25">
      <c r="A61" s="24">
        <v>2000</v>
      </c>
      <c r="B61" s="24">
        <v>0.91</v>
      </c>
      <c r="C61" s="24">
        <v>2001</v>
      </c>
      <c r="D61" s="24">
        <v>0.96</v>
      </c>
      <c r="E61" s="24" t="s">
        <v>56</v>
      </c>
      <c r="F61" s="24">
        <v>1</v>
      </c>
    </row>
    <row r="62" spans="1:17" x14ac:dyDescent="0.25">
      <c r="B62" s="24"/>
    </row>
    <row r="63" spans="1:17" x14ac:dyDescent="0.25">
      <c r="A63" s="20" t="s">
        <v>57</v>
      </c>
      <c r="B63" s="24">
        <v>0.75</v>
      </c>
      <c r="H63" s="6" t="s">
        <v>36</v>
      </c>
      <c r="I63" s="6" t="s">
        <v>37</v>
      </c>
      <c r="J63" s="6" t="s">
        <v>38</v>
      </c>
      <c r="K63" s="6" t="s">
        <v>39</v>
      </c>
      <c r="L63" s="6" t="s">
        <v>40</v>
      </c>
      <c r="M63" s="6" t="s">
        <v>41</v>
      </c>
      <c r="N63" s="6" t="s">
        <v>63</v>
      </c>
      <c r="O63" s="6" t="s">
        <v>52</v>
      </c>
    </row>
    <row r="64" spans="1:17" x14ac:dyDescent="0.25">
      <c r="A64" s="20" t="s">
        <v>58</v>
      </c>
      <c r="B64" s="24">
        <v>0.5</v>
      </c>
      <c r="G64" s="24" t="s">
        <v>61</v>
      </c>
      <c r="H64" s="24">
        <v>0.19</v>
      </c>
      <c r="I64" s="24">
        <v>0.58799999999999997</v>
      </c>
      <c r="J64" s="24">
        <v>0.13</v>
      </c>
      <c r="K64" s="24">
        <v>5.0000000000000001E-3</v>
      </c>
      <c r="L64" s="24">
        <v>0.04</v>
      </c>
      <c r="M64" s="24">
        <v>2E-3</v>
      </c>
      <c r="N64" s="24">
        <v>0.03</v>
      </c>
      <c r="O64" s="24">
        <v>1.4999999999999999E-2</v>
      </c>
    </row>
    <row r="65" spans="1:15" x14ac:dyDescent="0.25">
      <c r="A65" s="20" t="s">
        <v>59</v>
      </c>
      <c r="G65" s="24" t="s">
        <v>62</v>
      </c>
      <c r="H65" s="24">
        <v>0.4</v>
      </c>
      <c r="I65" s="24">
        <v>0.17</v>
      </c>
      <c r="J65" s="24">
        <v>7.0000000000000007E-2</v>
      </c>
      <c r="K65" s="24">
        <v>3.5000000000000003E-2</v>
      </c>
      <c r="L65" s="24">
        <v>7.0000000000000007E-2</v>
      </c>
      <c r="M65" s="24">
        <v>0.05</v>
      </c>
      <c r="N65" s="24">
        <v>0.03</v>
      </c>
      <c r="O65" s="24">
        <v>0.17</v>
      </c>
    </row>
    <row r="67" spans="1:15" x14ac:dyDescent="0.25">
      <c r="A67" s="20" t="s">
        <v>60</v>
      </c>
      <c r="B67">
        <v>1.33</v>
      </c>
    </row>
  </sheetData>
  <mergeCells count="2">
    <mergeCell ref="R2:R9"/>
    <mergeCell ref="R11:R21"/>
  </mergeCells>
  <pageMargins left="0.7" right="0.7" top="0.75" bottom="0.75" header="0.3" footer="0.3"/>
  <pageSetup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5"/>
  <sheetViews>
    <sheetView topLeftCell="AN11" zoomScale="70" zoomScaleNormal="70" workbookViewId="0">
      <selection activeCell="BC29" sqref="BC29"/>
    </sheetView>
  </sheetViews>
  <sheetFormatPr defaultRowHeight="15" x14ac:dyDescent="0.25"/>
  <cols>
    <col min="2" max="2" width="9.7109375" customWidth="1"/>
    <col min="7" max="7" width="13.7109375" customWidth="1"/>
    <col min="8" max="8" width="13.140625" customWidth="1"/>
    <col min="9" max="9" width="11" customWidth="1"/>
    <col min="10" max="10" width="11.28515625" customWidth="1"/>
    <col min="11" max="11" width="12.28515625" customWidth="1"/>
    <col min="12" max="12" width="10.42578125" customWidth="1"/>
    <col min="13" max="13" width="12" customWidth="1"/>
    <col min="14" max="14" width="15.42578125" customWidth="1"/>
    <col min="15" max="15" width="12.85546875" customWidth="1"/>
    <col min="16" max="16" width="9.140625" customWidth="1"/>
    <col min="17" max="17" width="10.28515625" customWidth="1"/>
    <col min="18" max="18" width="10.5703125" customWidth="1"/>
    <col min="19" max="19" width="10" customWidth="1"/>
    <col min="20" max="20" width="16.140625" customWidth="1"/>
    <col min="21" max="21" width="11.42578125" customWidth="1"/>
    <col min="22" max="24" width="9.140625" customWidth="1"/>
    <col min="25" max="25" width="11.7109375" customWidth="1"/>
    <col min="26" max="26" width="12.42578125" customWidth="1"/>
    <col min="27" max="27" width="11.28515625" customWidth="1"/>
    <col min="28" max="28" width="11.140625" customWidth="1"/>
    <col min="29" max="29" width="11.28515625" customWidth="1"/>
    <col min="30" max="30" width="11.85546875" customWidth="1"/>
    <col min="31" max="31" width="11.42578125" customWidth="1"/>
    <col min="32" max="32" width="13.42578125" customWidth="1"/>
    <col min="33" max="33" width="11.85546875" customWidth="1"/>
    <col min="34" max="34" width="12" customWidth="1"/>
    <col min="35" max="36" width="11.7109375" customWidth="1"/>
    <col min="37" max="37" width="11.42578125" customWidth="1"/>
    <col min="38" max="38" width="16" customWidth="1"/>
    <col min="39" max="39" width="12.5703125" customWidth="1"/>
    <col min="40" max="41" width="11.140625" customWidth="1"/>
    <col min="42" max="42" width="12" customWidth="1"/>
    <col min="43" max="43" width="14.140625" customWidth="1"/>
    <col min="44" max="44" width="15.28515625" customWidth="1"/>
    <col min="45" max="45" width="13.7109375" customWidth="1"/>
    <col min="46" max="46" width="11.42578125" customWidth="1"/>
    <col min="47" max="47" width="11.28515625" customWidth="1"/>
    <col min="48" max="48" width="12.85546875" customWidth="1"/>
    <col min="49" max="49" width="13.5703125" customWidth="1"/>
    <col min="51" max="51" width="16.42578125" customWidth="1"/>
    <col min="52" max="52" width="10.140625" customWidth="1"/>
    <col min="53" max="53" width="11.5703125" customWidth="1"/>
    <col min="55" max="55" width="11.7109375" customWidth="1"/>
    <col min="56" max="56" width="22" customWidth="1"/>
    <col min="57" max="57" width="11" customWidth="1"/>
    <col min="58" max="58" width="11.28515625" customWidth="1"/>
    <col min="60" max="60" width="12" customWidth="1"/>
    <col min="61" max="61" width="11.42578125" customWidth="1"/>
  </cols>
  <sheetData>
    <row r="1" spans="1:66" x14ac:dyDescent="0.25">
      <c r="A1" s="31"/>
    </row>
    <row r="3" spans="1:66" x14ac:dyDescent="0.25">
      <c r="A3" s="32"/>
      <c r="B3" s="32"/>
      <c r="C3" s="20"/>
    </row>
    <row r="4" spans="1:66" x14ac:dyDescent="0.25">
      <c r="A4" s="97">
        <v>25</v>
      </c>
      <c r="B4" s="97" t="s">
        <v>88</v>
      </c>
      <c r="C4" s="24"/>
      <c r="D4" s="24"/>
    </row>
    <row r="5" spans="1:66" x14ac:dyDescent="0.25">
      <c r="A5" s="24"/>
    </row>
    <row r="6" spans="1:66" x14ac:dyDescent="0.25">
      <c r="A6" s="97">
        <v>0.75</v>
      </c>
      <c r="B6" s="20" t="s">
        <v>57</v>
      </c>
      <c r="F6" s="6" t="s">
        <v>36</v>
      </c>
      <c r="G6" s="6" t="s">
        <v>37</v>
      </c>
      <c r="H6" s="6" t="s">
        <v>38</v>
      </c>
      <c r="I6" s="6" t="s">
        <v>39</v>
      </c>
      <c r="J6" s="6" t="s">
        <v>40</v>
      </c>
      <c r="K6" s="6" t="s">
        <v>41</v>
      </c>
      <c r="L6" s="6" t="s">
        <v>63</v>
      </c>
      <c r="M6" s="6" t="s">
        <v>52</v>
      </c>
    </row>
    <row r="7" spans="1:66" x14ac:dyDescent="0.25">
      <c r="A7" s="97">
        <v>0.5</v>
      </c>
      <c r="B7" s="20" t="s">
        <v>58</v>
      </c>
      <c r="E7" s="24" t="s">
        <v>61</v>
      </c>
      <c r="F7" s="24">
        <v>0.19</v>
      </c>
      <c r="G7" s="24">
        <v>0.58799999999999997</v>
      </c>
      <c r="H7" s="24">
        <v>0.13</v>
      </c>
      <c r="I7" s="24">
        <v>5.0000000000000001E-3</v>
      </c>
      <c r="J7" s="24">
        <v>0.04</v>
      </c>
      <c r="K7" s="24">
        <v>2E-3</v>
      </c>
      <c r="L7" s="24">
        <v>0.03</v>
      </c>
      <c r="M7" s="24">
        <v>1.4999999999999999E-2</v>
      </c>
    </row>
    <row r="8" spans="1:66" x14ac:dyDescent="0.25">
      <c r="A8" s="20"/>
      <c r="B8" s="20"/>
      <c r="E8" s="24" t="s">
        <v>62</v>
      </c>
      <c r="F8" s="24">
        <v>0.4</v>
      </c>
      <c r="G8" s="24">
        <v>0.17</v>
      </c>
      <c r="H8" s="24">
        <v>7.0000000000000007E-2</v>
      </c>
      <c r="I8" s="24">
        <v>3.5000000000000003E-2</v>
      </c>
      <c r="J8" s="24">
        <v>7.0000000000000007E-2</v>
      </c>
      <c r="K8" s="24">
        <v>0.05</v>
      </c>
      <c r="L8" s="24">
        <v>0.03</v>
      </c>
      <c r="M8" s="24">
        <v>0.17</v>
      </c>
    </row>
    <row r="9" spans="1:66" x14ac:dyDescent="0.25">
      <c r="A9" s="20"/>
      <c r="B9" s="20"/>
      <c r="E9" t="s">
        <v>64</v>
      </c>
      <c r="F9" s="41">
        <f>EXP(-F8)</f>
        <v>0.67032004603563933</v>
      </c>
      <c r="G9" s="41">
        <f t="shared" ref="G9:M9" si="0">EXP(-G8)</f>
        <v>0.8436648165963837</v>
      </c>
      <c r="H9" s="41">
        <f t="shared" si="0"/>
        <v>0.93239381990594827</v>
      </c>
      <c r="I9" s="41">
        <f t="shared" si="0"/>
        <v>0.96560541625756646</v>
      </c>
      <c r="J9" s="41">
        <f t="shared" si="0"/>
        <v>0.93239381990594827</v>
      </c>
      <c r="K9" s="41">
        <f t="shared" si="0"/>
        <v>0.95122942450071402</v>
      </c>
      <c r="L9" s="41">
        <f t="shared" si="0"/>
        <v>0.97044553354850815</v>
      </c>
      <c r="M9" s="41">
        <f t="shared" si="0"/>
        <v>0.8436648165963837</v>
      </c>
      <c r="AY9" t="s">
        <v>89</v>
      </c>
      <c r="BA9" t="s">
        <v>90</v>
      </c>
      <c r="BC9" t="s">
        <v>92</v>
      </c>
    </row>
    <row r="10" spans="1:66" x14ac:dyDescent="0.25">
      <c r="A10" s="20">
        <f>16/12</f>
        <v>1.3333333333333333</v>
      </c>
      <c r="B10" s="20" t="s">
        <v>72</v>
      </c>
      <c r="E10" t="s">
        <v>65</v>
      </c>
      <c r="F10" s="41">
        <f>LN(2)/F8</f>
        <v>1.732867951399863</v>
      </c>
      <c r="G10" s="41">
        <f t="shared" ref="G10:M10" si="1">LN(2)/G8</f>
        <v>4.077336356234972</v>
      </c>
      <c r="H10" s="41">
        <f t="shared" si="1"/>
        <v>9.9021025794277886</v>
      </c>
      <c r="I10" s="41">
        <f t="shared" si="1"/>
        <v>19.804205158855577</v>
      </c>
      <c r="J10" s="41">
        <f t="shared" si="1"/>
        <v>9.9021025794277886</v>
      </c>
      <c r="K10" s="41">
        <f t="shared" si="1"/>
        <v>13.862943611198904</v>
      </c>
      <c r="L10" s="41">
        <f t="shared" si="1"/>
        <v>23.104906018664845</v>
      </c>
      <c r="M10" s="41">
        <f t="shared" si="1"/>
        <v>4.077336356234972</v>
      </c>
    </row>
    <row r="11" spans="1:66" x14ac:dyDescent="0.25">
      <c r="BE11" t="s">
        <v>97</v>
      </c>
      <c r="BF11" t="s">
        <v>99</v>
      </c>
      <c r="BH11" t="s">
        <v>100</v>
      </c>
      <c r="BI11" t="s">
        <v>101</v>
      </c>
    </row>
    <row r="12" spans="1:66" x14ac:dyDescent="0.25">
      <c r="T12" t="s">
        <v>102</v>
      </c>
      <c r="Z12" t="s">
        <v>102</v>
      </c>
      <c r="AF12" t="s">
        <v>102</v>
      </c>
      <c r="AL12" t="s">
        <v>102</v>
      </c>
      <c r="AR12" t="s">
        <v>102</v>
      </c>
      <c r="BE12" t="s">
        <v>98</v>
      </c>
      <c r="BF12" t="s">
        <v>98</v>
      </c>
      <c r="BH12" t="s">
        <v>98</v>
      </c>
      <c r="BI12" t="s">
        <v>98</v>
      </c>
      <c r="BK12" s="122" t="s">
        <v>102</v>
      </c>
      <c r="BL12" s="122"/>
    </row>
    <row r="13" spans="1:66" x14ac:dyDescent="0.25">
      <c r="C13" s="123" t="s">
        <v>66</v>
      </c>
      <c r="D13" s="123"/>
      <c r="E13" s="123"/>
      <c r="F13" s="123"/>
      <c r="G13" s="123"/>
      <c r="H13" t="s">
        <v>102</v>
      </c>
      <c r="I13" s="124" t="s">
        <v>73</v>
      </c>
      <c r="J13" s="124"/>
      <c r="K13" s="124"/>
      <c r="L13" s="124"/>
      <c r="M13" s="124"/>
      <c r="N13" t="s">
        <v>102</v>
      </c>
      <c r="O13" s="125" t="s">
        <v>76</v>
      </c>
      <c r="P13" s="125"/>
      <c r="Q13" s="125"/>
      <c r="R13" s="125"/>
      <c r="S13" s="125"/>
      <c r="U13" s="126" t="s">
        <v>77</v>
      </c>
      <c r="V13" s="126"/>
      <c r="W13" s="126"/>
      <c r="X13" s="126"/>
      <c r="Y13" s="126"/>
      <c r="AA13" s="127" t="s">
        <v>80</v>
      </c>
      <c r="AB13" s="127"/>
      <c r="AC13" s="127"/>
      <c r="AD13" s="127"/>
      <c r="AE13" s="127"/>
      <c r="AG13" s="128" t="s">
        <v>81</v>
      </c>
      <c r="AH13" s="128"/>
      <c r="AI13" s="128"/>
      <c r="AJ13" s="128"/>
      <c r="AK13" s="128"/>
      <c r="AM13" s="129" t="s">
        <v>83</v>
      </c>
      <c r="AN13" s="129"/>
      <c r="AO13" s="129"/>
      <c r="AP13" s="129"/>
      <c r="AQ13" s="129"/>
      <c r="AS13" s="130" t="s">
        <v>85</v>
      </c>
      <c r="AT13" s="130"/>
      <c r="AU13" s="130"/>
      <c r="AV13" s="130"/>
      <c r="AW13" s="130"/>
      <c r="AY13" s="131" t="s">
        <v>94</v>
      </c>
      <c r="AZ13" s="131"/>
      <c r="BC13" s="37" t="s">
        <v>95</v>
      </c>
      <c r="BD13" s="121" t="s">
        <v>110</v>
      </c>
      <c r="BE13" s="100" t="s">
        <v>96</v>
      </c>
      <c r="BF13" s="97" t="s">
        <v>96</v>
      </c>
      <c r="BH13" s="100" t="s">
        <v>96</v>
      </c>
      <c r="BI13" s="97" t="s">
        <v>96</v>
      </c>
      <c r="BK13" t="s">
        <v>104</v>
      </c>
      <c r="BL13" t="s">
        <v>105</v>
      </c>
    </row>
    <row r="14" spans="1:66" x14ac:dyDescent="0.25">
      <c r="A14" s="97" t="s">
        <v>1</v>
      </c>
      <c r="B14" s="97" t="s">
        <v>54</v>
      </c>
      <c r="C14" s="39" t="s">
        <v>71</v>
      </c>
      <c r="D14" s="39" t="s">
        <v>68</v>
      </c>
      <c r="E14" s="39" t="s">
        <v>67</v>
      </c>
      <c r="F14" s="39" t="s">
        <v>70</v>
      </c>
      <c r="G14" s="92" t="s">
        <v>69</v>
      </c>
      <c r="I14" s="44" t="s">
        <v>74</v>
      </c>
      <c r="J14" s="44" t="s">
        <v>68</v>
      </c>
      <c r="K14" s="44" t="s">
        <v>67</v>
      </c>
      <c r="L14" s="44" t="s">
        <v>70</v>
      </c>
      <c r="M14" s="93" t="s">
        <v>69</v>
      </c>
      <c r="O14" s="47" t="s">
        <v>75</v>
      </c>
      <c r="P14" s="47" t="s">
        <v>68</v>
      </c>
      <c r="Q14" s="47" t="s">
        <v>67</v>
      </c>
      <c r="R14" s="47" t="s">
        <v>70</v>
      </c>
      <c r="S14" s="94" t="s">
        <v>69</v>
      </c>
      <c r="U14" s="50" t="s">
        <v>78</v>
      </c>
      <c r="V14" s="50" t="s">
        <v>68</v>
      </c>
      <c r="W14" s="50" t="s">
        <v>67</v>
      </c>
      <c r="X14" s="50" t="s">
        <v>70</v>
      </c>
      <c r="Y14" s="95" t="s">
        <v>69</v>
      </c>
      <c r="AA14" s="53" t="s">
        <v>79</v>
      </c>
      <c r="AB14" s="53" t="s">
        <v>68</v>
      </c>
      <c r="AC14" s="53" t="s">
        <v>67</v>
      </c>
      <c r="AD14" s="53" t="s">
        <v>70</v>
      </c>
      <c r="AE14" s="96" t="s">
        <v>69</v>
      </c>
      <c r="AG14" s="57" t="s">
        <v>82</v>
      </c>
      <c r="AH14" s="57" t="s">
        <v>68</v>
      </c>
      <c r="AI14" s="57" t="s">
        <v>67</v>
      </c>
      <c r="AJ14" s="57" t="s">
        <v>70</v>
      </c>
      <c r="AK14" s="91" t="s">
        <v>69</v>
      </c>
      <c r="AM14" s="61" t="s">
        <v>84</v>
      </c>
      <c r="AN14" s="61" t="s">
        <v>68</v>
      </c>
      <c r="AO14" s="61" t="s">
        <v>67</v>
      </c>
      <c r="AP14" s="61" t="s">
        <v>70</v>
      </c>
      <c r="AQ14" s="98" t="s">
        <v>69</v>
      </c>
      <c r="AS14" s="65" t="s">
        <v>86</v>
      </c>
      <c r="AT14" s="65" t="s">
        <v>68</v>
      </c>
      <c r="AU14" s="65" t="s">
        <v>67</v>
      </c>
      <c r="AV14" s="65" t="s">
        <v>70</v>
      </c>
      <c r="AW14" s="99" t="s">
        <v>69</v>
      </c>
      <c r="AY14" s="100" t="s">
        <v>87</v>
      </c>
      <c r="AZ14" s="100" t="s">
        <v>91</v>
      </c>
      <c r="BC14" s="37" t="s">
        <v>93</v>
      </c>
      <c r="BD14" s="121"/>
      <c r="BE14" s="100" t="s">
        <v>93</v>
      </c>
      <c r="BF14" s="97" t="s">
        <v>93</v>
      </c>
      <c r="BH14" s="100" t="s">
        <v>91</v>
      </c>
      <c r="BI14" s="97" t="s">
        <v>91</v>
      </c>
      <c r="BK14" t="s">
        <v>103</v>
      </c>
      <c r="BL14" t="s">
        <v>103</v>
      </c>
    </row>
    <row r="15" spans="1:66" x14ac:dyDescent="0.25">
      <c r="A15" s="24">
        <v>2000</v>
      </c>
      <c r="B15" s="24">
        <v>0.91</v>
      </c>
      <c r="C15" s="40">
        <f>INDEX((WasteGen!$I$2:$I$52),MATCH(A15,WasteGen!$A$2:$A$52,0))</f>
        <v>29.904990459750007</v>
      </c>
      <c r="D15" s="40">
        <f t="shared" ref="D15:D65" si="2">C15*$F$7*$A$6*B15</f>
        <v>3.8779296378680823</v>
      </c>
      <c r="E15" s="40">
        <f>D15</f>
        <v>3.8779296378680823</v>
      </c>
      <c r="F15" s="40">
        <v>0</v>
      </c>
      <c r="G15" s="34">
        <f>F15*$A$7*$A$10</f>
        <v>0</v>
      </c>
      <c r="H15">
        <f>C15*$F$7*(1-$A$6)*B15</f>
        <v>1.2926432126226941</v>
      </c>
      <c r="I15" s="45">
        <f>INDEX((WasteGen!$J$2:$J$52),MATCH(A15,WasteGen!$A$2:$A$52,0))</f>
        <v>99.683301532500025</v>
      </c>
      <c r="J15" s="45">
        <f>I15*B15*$A$6*$G$7</f>
        <v>40.003905738007582</v>
      </c>
      <c r="K15" s="45">
        <f>J15</f>
        <v>40.003905738007582</v>
      </c>
      <c r="L15" s="45">
        <v>0</v>
      </c>
      <c r="M15" s="43">
        <f>L15*$A$7*$A$10</f>
        <v>0</v>
      </c>
      <c r="N15">
        <f>I15*B15*(1-$A$6)*$G$7</f>
        <v>13.334635246002527</v>
      </c>
      <c r="O15" s="48">
        <f>INDEX((WasteGen!$K$2:$K$52),MATCH(A15,WasteGen!$A$2:$A$52,0))</f>
        <v>23.923992367800004</v>
      </c>
      <c r="P15" s="48">
        <f>O15*B15*$A$6*$H$7</f>
        <v>2.1226562228330557</v>
      </c>
      <c r="Q15" s="48">
        <f>P15</f>
        <v>2.1226562228330557</v>
      </c>
      <c r="R15" s="48">
        <v>0</v>
      </c>
      <c r="S15" s="49">
        <f>R15*$A$7*$A$10</f>
        <v>0</v>
      </c>
      <c r="T15">
        <f>O15*B15*(1-$A$6)*$H$7</f>
        <v>0.70755207427768518</v>
      </c>
      <c r="U15" s="51">
        <f>INDEX((WasteGen!$L$2:$L$52),MATCH(A15,WasteGen!$A$2:$A$52,0))</f>
        <v>3.987332061300001</v>
      </c>
      <c r="V15" s="51">
        <f>U15*B15*$A$6*$I$7</f>
        <v>1.3606770659186253E-2</v>
      </c>
      <c r="W15" s="51">
        <f>V15</f>
        <v>1.3606770659186253E-2</v>
      </c>
      <c r="X15" s="51">
        <v>0</v>
      </c>
      <c r="Y15" s="36">
        <f>X15*$A$7*$A$10</f>
        <v>0</v>
      </c>
      <c r="Z15">
        <f>U15*B15*(1-$A$6)*$I$7</f>
        <v>4.5355902197287516E-3</v>
      </c>
      <c r="AA15" s="54">
        <f>INDEX((WasteGen!$M$2:$M$52),MATCH(A15,WasteGen!$A$2:$A$52,0))</f>
        <v>9.9683301532500028</v>
      </c>
      <c r="AB15" s="54">
        <f>AA15*B15*$A$6*$J$7</f>
        <v>0.27213541318372508</v>
      </c>
      <c r="AC15" s="54">
        <f>AB15</f>
        <v>0.27213541318372508</v>
      </c>
      <c r="AD15" s="54">
        <v>0</v>
      </c>
      <c r="AE15" s="21">
        <f>AD15*$A$7*$A$10</f>
        <v>0</v>
      </c>
      <c r="AF15">
        <f>AA15*B15*(1-$A$6)*$J$7</f>
        <v>9.0711804394575032E-2</v>
      </c>
      <c r="AG15" s="58">
        <f>INDEX((WasteGen!$N$2:$N$52),MATCH(A15,WasteGen!$A$2:$A$52,0))</f>
        <v>0.59809980919500016</v>
      </c>
      <c r="AH15" s="58">
        <f>AG15*$K$7*B15*$A$6</f>
        <v>8.1640623955117533E-4</v>
      </c>
      <c r="AI15" s="58">
        <f>AH15</f>
        <v>8.1640623955117533E-4</v>
      </c>
      <c r="AJ15" s="58">
        <v>0</v>
      </c>
      <c r="AK15" s="56">
        <f>AJ15*$A$7*$A$10</f>
        <v>0</v>
      </c>
      <c r="AL15">
        <f>AG15*$K$7*B15*(1-$A$6)</f>
        <v>2.7213541318372509E-4</v>
      </c>
      <c r="AM15" s="62">
        <f>INDEX((WasteGen!$P$2:$P$52),MATCH(A15,WasteGen!$A$2:$A$52,0))</f>
        <v>0</v>
      </c>
      <c r="AN15" s="62">
        <f>AM15*$L$7*$A$6*B15</f>
        <v>0</v>
      </c>
      <c r="AO15" s="62"/>
      <c r="AP15" s="62"/>
      <c r="AQ15" s="60">
        <f>AP15*$A$7*$A$10</f>
        <v>0</v>
      </c>
      <c r="AS15" s="68">
        <f>INDEX((WasteGen!$Q$2:$Q$52),MATCH(A15,WasteGen!$A$2:$A$52,0))</f>
        <v>0</v>
      </c>
      <c r="AT15" s="68">
        <f>AS15*$M$7*$A$6*B15</f>
        <v>0</v>
      </c>
      <c r="AU15" s="68"/>
      <c r="AV15" s="68"/>
      <c r="AW15" s="64"/>
      <c r="AY15" s="2">
        <f>AW15+AQ15+AK15+AE15+Y15+S15+M15+G15</f>
        <v>0</v>
      </c>
      <c r="AZ15" s="2">
        <f>AY15*$A$4</f>
        <v>0</v>
      </c>
      <c r="BA15">
        <f>AQ15+AK15+AE15+Y15+S15+M15+G15</f>
        <v>0</v>
      </c>
      <c r="BB15">
        <f>BA15*$A$4</f>
        <v>0</v>
      </c>
      <c r="BC15" s="38"/>
      <c r="BD15" s="121"/>
      <c r="BE15" s="2">
        <f>AY15-BC15</f>
        <v>0</v>
      </c>
      <c r="BF15">
        <f>BA15-BC15</f>
        <v>0</v>
      </c>
      <c r="BH15" s="2">
        <f>BE15*$A$4</f>
        <v>0</v>
      </c>
      <c r="BI15">
        <f>BF15*$A$4</f>
        <v>0</v>
      </c>
      <c r="BK15">
        <f>AR15+AL15+AF15+Z15+T15+N15+H15</f>
        <v>15.430350062930394</v>
      </c>
      <c r="BL15">
        <f>BK15</f>
        <v>15.430350062930394</v>
      </c>
      <c r="BN15">
        <v>2000</v>
      </c>
    </row>
    <row r="16" spans="1:66" x14ac:dyDescent="0.25">
      <c r="A16" s="24">
        <f>A15+1</f>
        <v>2001</v>
      </c>
      <c r="B16" s="24">
        <v>0.96</v>
      </c>
      <c r="C16" s="40">
        <f>INDEX((WasteGen!$I$2:$I$52),MATCH(A16,WasteGen!$A$2:$A$52,0))</f>
        <v>40.483230837720001</v>
      </c>
      <c r="D16" s="40">
        <f t="shared" si="2"/>
        <v>5.5381059786000968</v>
      </c>
      <c r="E16" s="40">
        <f t="shared" ref="E16:E65" si="3">D16+(E15*$F$9)</f>
        <v>8.1375599519787993</v>
      </c>
      <c r="F16" s="40">
        <f>E15*(1-$F$9)</f>
        <v>1.2784756644893793</v>
      </c>
      <c r="G16" s="34">
        <f t="shared" ref="G16:G65" si="4">F16*$A$7*$A$10</f>
        <v>0.85231710965958618</v>
      </c>
      <c r="H16">
        <f t="shared" ref="H16:H65" si="5">C16*$F$7*(1-$A$6)*B16</f>
        <v>1.846035326200032</v>
      </c>
      <c r="I16" s="45">
        <f>INDEX((WasteGen!$J$2:$J$52),MATCH(A16,WasteGen!$A$2:$A$52,0))</f>
        <v>134.9441027924</v>
      </c>
      <c r="J16" s="45">
        <f t="shared" ref="J16:J65" si="6">I16*B16*$A$6*$G$7</f>
        <v>57.129935358190458</v>
      </c>
      <c r="K16" s="45">
        <f>J16+K15*$G$9</f>
        <v>90.879823155785644</v>
      </c>
      <c r="L16" s="45">
        <f>K15*(1-$G$9)</f>
        <v>6.2540179404123935</v>
      </c>
      <c r="M16" s="43">
        <f t="shared" ref="M16:M65" si="7">L16*$A$7*$A$10</f>
        <v>4.169345293608262</v>
      </c>
      <c r="N16">
        <f t="shared" ref="N16:N65" si="8">I16*B16*(1-$A$6)*$G$7</f>
        <v>19.043311786063487</v>
      </c>
      <c r="O16" s="48">
        <f>INDEX((WasteGen!$K$2:$K$52),MATCH(A16,WasteGen!$A$2:$A$52,0))</f>
        <v>32.386584670175999</v>
      </c>
      <c r="P16" s="48">
        <f t="shared" ref="P16:P65" si="9">O16*B16*$A$6*$H$7</f>
        <v>3.0313843251284736</v>
      </c>
      <c r="Q16" s="48">
        <f>P16+(Q15*$H$9)</f>
        <v>5.0105358690829185</v>
      </c>
      <c r="R16" s="48">
        <f>Q15*(1-$H$9)</f>
        <v>0.14350467887861115</v>
      </c>
      <c r="S16" s="49">
        <f t="shared" ref="S16:S65" si="10">R16*$A$7*$A$10</f>
        <v>9.5669785919074102E-2</v>
      </c>
      <c r="T16">
        <f t="shared" ref="T16:T65" si="11">O16*B16*(1-$A$6)*$H$7</f>
        <v>1.0104614417094913</v>
      </c>
      <c r="U16" s="51">
        <f>INDEX((WasteGen!$L$2:$L$52),MATCH(A16,WasteGen!$A$2:$A$52,0))</f>
        <v>5.3977641116960005</v>
      </c>
      <c r="V16" s="51">
        <f t="shared" ref="V16:V65" si="12">U16*B16*$A$6*$I$7</f>
        <v>1.9431950802105601E-2</v>
      </c>
      <c r="W16" s="51">
        <f>V16+(W15*$I$9)</f>
        <v>3.2570722248390388E-2</v>
      </c>
      <c r="X16" s="51">
        <f>W15*(1-$I$9)</f>
        <v>4.6799921290146916E-4</v>
      </c>
      <c r="Y16" s="36">
        <f t="shared" ref="Y16:Y65" si="13">X16*$A$7*$A$10</f>
        <v>3.1199947526764607E-4</v>
      </c>
      <c r="Z16">
        <f t="shared" ref="Z16:Z65" si="14">U16*B16*(1-$A$6)*$I$7</f>
        <v>6.4773169340352002E-3</v>
      </c>
      <c r="AA16" s="54">
        <f>INDEX((WasteGen!$M$2:$M$52),MATCH(A16,WasteGen!$A$2:$A$52,0))</f>
        <v>13.49441027924</v>
      </c>
      <c r="AB16" s="54">
        <f t="shared" ref="AB16:AB65" si="15">AA16*B16*$A$6*$J$7</f>
        <v>0.38863901604211193</v>
      </c>
      <c r="AC16" s="54">
        <f>AB16+AC15*$J$9</f>
        <v>0.64237639347216891</v>
      </c>
      <c r="AD16" s="54">
        <f>AC15*(1-$J$9)</f>
        <v>1.8398035753668097E-2</v>
      </c>
      <c r="AE16" s="21">
        <f t="shared" ref="AE16:AE65" si="16">AD16*$A$7*$A$10</f>
        <v>1.2265357169112064E-2</v>
      </c>
      <c r="AF16">
        <f t="shared" ref="AF16:AF65" si="17">AA16*B16*(1-$A$6)*$J$7</f>
        <v>0.129546338680704</v>
      </c>
      <c r="AG16" s="58">
        <f>INDEX((WasteGen!$N$2:$N$52),MATCH(A16,WasteGen!$A$2:$A$52,0))</f>
        <v>0.80966461675440005</v>
      </c>
      <c r="AH16" s="58">
        <f t="shared" ref="AH16:AH65" si="18">AG16*$K$7*B16*$A$6</f>
        <v>1.1659170481263361E-3</v>
      </c>
      <c r="AI16" s="58">
        <f>AH16+(AI15*$K$9)</f>
        <v>1.9425066855333927E-3</v>
      </c>
      <c r="AJ16" s="58">
        <f>AI15*(1-$K$9)</f>
        <v>3.9816602144118753E-5</v>
      </c>
      <c r="AK16" s="56">
        <f t="shared" ref="AK16:AK65" si="19">AJ16*$A$7*$A$10</f>
        <v>2.6544401429412499E-5</v>
      </c>
      <c r="AL16">
        <f t="shared" ref="AL16:AL29" si="20">AG16*$K$7*B16*(1-$A$6)</f>
        <v>3.8863901604211201E-4</v>
      </c>
      <c r="AM16" s="62">
        <f>INDEX((WasteGen!$P$2:$P$52),MATCH(A16,WasteGen!$A$2:$A$52,0))</f>
        <v>0</v>
      </c>
      <c r="AN16" s="62">
        <f t="shared" ref="AN16:AN65" si="21">AM16*$L$7*$A$6*B16</f>
        <v>0</v>
      </c>
      <c r="AO16" s="62"/>
      <c r="AP16" s="62"/>
      <c r="AQ16" s="60">
        <f t="shared" ref="AQ16:AQ65" si="22">AP16*$A$7*$A$10</f>
        <v>0</v>
      </c>
      <c r="AS16" s="68">
        <f>INDEX((WasteGen!$Q$2:$Q$52),MATCH(A16,WasteGen!$A$2:$A$52,0))</f>
        <v>0</v>
      </c>
      <c r="AT16" s="68">
        <f t="shared" ref="AT16:AT65" si="23">AS16*$M$7*$A$6*B16</f>
        <v>0</v>
      </c>
      <c r="AU16" s="68"/>
      <c r="AV16" s="68"/>
      <c r="AW16" s="64"/>
      <c r="AY16" s="2">
        <f t="shared" ref="AY16:AY65" si="24">AW16+AQ16+AK16+AE16+Y16+S16+M16+G16</f>
        <v>5.1299360902327313</v>
      </c>
      <c r="AZ16" s="2">
        <f t="shared" ref="AZ16:AZ65" si="25">AY16*$A$4</f>
        <v>128.24840225581829</v>
      </c>
      <c r="BA16">
        <f t="shared" ref="BA16:BA65" si="26">AQ16+AK16+AE16+Y16+S16+M16+G16</f>
        <v>5.1299360902327313</v>
      </c>
      <c r="BB16">
        <f t="shared" ref="BB16:BB65" si="27">BA16*$A$4</f>
        <v>128.24840225581829</v>
      </c>
      <c r="BC16" s="38"/>
      <c r="BD16" s="121"/>
      <c r="BE16" s="2">
        <f t="shared" ref="BE16:BE65" si="28">AY16-BC16</f>
        <v>5.1299360902327313</v>
      </c>
      <c r="BF16">
        <f t="shared" ref="BF16:BF65" si="29">BA16-BC16</f>
        <v>5.1299360902327313</v>
      </c>
      <c r="BH16" s="2">
        <f t="shared" ref="BH16:BI46" si="30">BE16*$A$4</f>
        <v>128.24840225581829</v>
      </c>
      <c r="BI16">
        <f t="shared" si="30"/>
        <v>128.24840225581829</v>
      </c>
      <c r="BK16">
        <f t="shared" ref="BK16:BK28" si="31">AR16+AL16+AF16+Z16+T16+N16+H16</f>
        <v>22.03622084860379</v>
      </c>
      <c r="BL16">
        <f>BK16+BL15</f>
        <v>37.466570911534184</v>
      </c>
      <c r="BN16">
        <f>BN15+1</f>
        <v>2001</v>
      </c>
    </row>
    <row r="17" spans="1:66" x14ac:dyDescent="0.25">
      <c r="A17" s="24">
        <f t="shared" ref="A17:A29" si="32">A16+1</f>
        <v>2002</v>
      </c>
      <c r="B17" s="24">
        <v>1</v>
      </c>
      <c r="C17" s="40">
        <f>INDEX((WasteGen!$I$2:$I$52),MATCH(A17,WasteGen!$A$2:$A$52,0))</f>
        <v>54.586830322499999</v>
      </c>
      <c r="D17" s="40">
        <f t="shared" si="2"/>
        <v>7.7786233209562496</v>
      </c>
      <c r="E17" s="40">
        <f t="shared" si="3"/>
        <v>13.233392882584454</v>
      </c>
      <c r="F17" s="40">
        <f t="shared" ref="F17:F65" si="33">E16*(1-$F$9)</f>
        <v>2.6827903903505956</v>
      </c>
      <c r="G17" s="34">
        <f t="shared" si="4"/>
        <v>1.7885269269003969</v>
      </c>
      <c r="H17">
        <f t="shared" si="5"/>
        <v>2.59287444031875</v>
      </c>
      <c r="I17" s="45">
        <f>INDEX((WasteGen!$J$2:$J$52),MATCH(A17,WasteGen!$A$2:$A$52,0))</f>
        <v>181.95610107499999</v>
      </c>
      <c r="J17" s="45">
        <f t="shared" si="6"/>
        <v>80.242640574074997</v>
      </c>
      <c r="K17" s="45">
        <f t="shared" ref="K17:K44" si="34">J17+K16*$G$9</f>
        <v>156.91474990911269</v>
      </c>
      <c r="L17" s="45">
        <f t="shared" ref="L17:L65" si="35">K16*(1-$G$9)</f>
        <v>14.207713820747964</v>
      </c>
      <c r="M17" s="43">
        <f t="shared" si="7"/>
        <v>9.4718092138319747</v>
      </c>
      <c r="N17">
        <f t="shared" si="8"/>
        <v>26.747546858024997</v>
      </c>
      <c r="O17" s="48">
        <f>INDEX((WasteGen!$K$2:$K$52),MATCH(A17,WasteGen!$A$2:$A$52,0))</f>
        <v>43.669464257999998</v>
      </c>
      <c r="P17" s="48">
        <f t="shared" si="9"/>
        <v>4.2577727651549999</v>
      </c>
      <c r="Q17" s="48">
        <f t="shared" ref="Q17:Q65" si="36">P17+(Q16*$H$9)</f>
        <v>8.929565443904993</v>
      </c>
      <c r="R17" s="48">
        <f t="shared" ref="R17:R65" si="37">Q16*(1-$H$9)</f>
        <v>0.33874319033292577</v>
      </c>
      <c r="S17" s="49">
        <f t="shared" si="10"/>
        <v>0.22582879355528385</v>
      </c>
      <c r="T17">
        <f t="shared" si="11"/>
        <v>1.419257588385</v>
      </c>
      <c r="U17" s="51">
        <f>INDEX((WasteGen!$L$2:$L$52),MATCH(A17,WasteGen!$A$2:$A$52,0))</f>
        <v>7.2782440429999999</v>
      </c>
      <c r="V17" s="51">
        <f t="shared" si="12"/>
        <v>2.7293415161250001E-2</v>
      </c>
      <c r="W17" s="51">
        <f t="shared" ref="W17:W65" si="38">V17+(W16*$I$9)</f>
        <v>5.8743880975716582E-2</v>
      </c>
      <c r="X17" s="51">
        <f t="shared" ref="X17:X65" si="39">W16*(1-$I$9)</f>
        <v>1.1202564339238064E-3</v>
      </c>
      <c r="Y17" s="36">
        <f t="shared" si="13"/>
        <v>7.4683762261587095E-4</v>
      </c>
      <c r="Z17">
        <f t="shared" si="14"/>
        <v>9.0978050537499997E-3</v>
      </c>
      <c r="AA17" s="54">
        <f>INDEX((WasteGen!$M$2:$M$52),MATCH(A17,WasteGen!$A$2:$A$52,0))</f>
        <v>18.195610107499999</v>
      </c>
      <c r="AB17" s="54">
        <f t="shared" si="15"/>
        <v>0.54586830322499991</v>
      </c>
      <c r="AC17" s="54">
        <f t="shared" ref="AC17:AC65" si="40">AB17+AC16*$J$9</f>
        <v>1.1448160825519218</v>
      </c>
      <c r="AD17" s="54">
        <f t="shared" ref="AD17:AD65" si="41">AC16*(1-$J$9)</f>
        <v>4.3428614145246888E-2</v>
      </c>
      <c r="AE17" s="21">
        <f t="shared" si="16"/>
        <v>2.895240943016459E-2</v>
      </c>
      <c r="AF17">
        <f t="shared" si="17"/>
        <v>0.18195610107499999</v>
      </c>
      <c r="AG17" s="58">
        <f>INDEX((WasteGen!$N$2:$N$52),MATCH(A17,WasteGen!$A$2:$A$52,0))</f>
        <v>1.09173660645</v>
      </c>
      <c r="AH17" s="58">
        <f t="shared" si="18"/>
        <v>1.6376049096750002E-3</v>
      </c>
      <c r="AI17" s="58">
        <f t="shared" ref="AI17:AI65" si="42">AH17+(AI16*$K$9)</f>
        <v>3.4853744262437186E-3</v>
      </c>
      <c r="AJ17" s="58">
        <f t="shared" ref="AJ17:AJ65" si="43">AI16*(1-$K$9)</f>
        <v>9.4737168964674105E-5</v>
      </c>
      <c r="AK17" s="56">
        <f t="shared" si="19"/>
        <v>6.3158112643116061E-5</v>
      </c>
      <c r="AL17">
        <f t="shared" si="20"/>
        <v>5.4586830322500004E-4</v>
      </c>
      <c r="AM17" s="62">
        <f>INDEX((WasteGen!$P$2:$P$52),MATCH(A17,WasteGen!$A$2:$A$52,0))</f>
        <v>0</v>
      </c>
      <c r="AN17" s="62">
        <f t="shared" si="21"/>
        <v>0</v>
      </c>
      <c r="AO17" s="62"/>
      <c r="AP17" s="62"/>
      <c r="AQ17" s="60">
        <f t="shared" si="22"/>
        <v>0</v>
      </c>
      <c r="AS17" s="68">
        <f>INDEX((WasteGen!$Q$2:$Q$52),MATCH(A17,WasteGen!$A$2:$A$52,0))</f>
        <v>0</v>
      </c>
      <c r="AT17" s="68">
        <f t="shared" si="23"/>
        <v>0</v>
      </c>
      <c r="AU17" s="68"/>
      <c r="AV17" s="68"/>
      <c r="AW17" s="64"/>
      <c r="AY17" s="2">
        <f t="shared" si="24"/>
        <v>11.51592733945308</v>
      </c>
      <c r="AZ17" s="2">
        <f t="shared" si="25"/>
        <v>287.89818348632701</v>
      </c>
      <c r="BA17">
        <f t="shared" si="26"/>
        <v>11.51592733945308</v>
      </c>
      <c r="BB17">
        <f t="shared" si="27"/>
        <v>287.89818348632701</v>
      </c>
      <c r="BC17" s="38"/>
      <c r="BD17" s="121"/>
      <c r="BE17" s="2">
        <f t="shared" si="28"/>
        <v>11.51592733945308</v>
      </c>
      <c r="BF17">
        <f t="shared" si="29"/>
        <v>11.51592733945308</v>
      </c>
      <c r="BH17" s="2">
        <f t="shared" si="30"/>
        <v>287.89818348632701</v>
      </c>
      <c r="BI17">
        <f t="shared" si="30"/>
        <v>287.89818348632701</v>
      </c>
      <c r="BK17">
        <f t="shared" si="31"/>
        <v>30.951278661160721</v>
      </c>
      <c r="BL17">
        <f t="shared" ref="BL17:BL65" si="44">BK17+BL16</f>
        <v>68.417849572694905</v>
      </c>
      <c r="BN17">
        <f t="shared" ref="BN17:BN65" si="45">BN16+1</f>
        <v>2002</v>
      </c>
    </row>
    <row r="18" spans="1:66" x14ac:dyDescent="0.25">
      <c r="A18" s="24">
        <f t="shared" si="32"/>
        <v>2003</v>
      </c>
      <c r="B18" s="24">
        <v>1</v>
      </c>
      <c r="C18" s="40">
        <f>INDEX((WasteGen!$I$2:$I$52),MATCH(A18,WasteGen!$A$2:$A$52,0))</f>
        <v>55.867108239000004</v>
      </c>
      <c r="D18" s="40">
        <f t="shared" si="2"/>
        <v>7.9610629240575008</v>
      </c>
      <c r="E18" s="40">
        <f t="shared" si="3"/>
        <v>16.831671450319213</v>
      </c>
      <c r="F18" s="40">
        <f t="shared" si="33"/>
        <v>4.3627843563227406</v>
      </c>
      <c r="G18" s="34">
        <f t="shared" si="4"/>
        <v>2.9085229042151601</v>
      </c>
      <c r="H18">
        <f t="shared" si="5"/>
        <v>2.6536876413525001</v>
      </c>
      <c r="I18" s="45">
        <f>INDEX((WasteGen!$J$2:$J$52),MATCH(A18,WasteGen!$A$2:$A$52,0))</f>
        <v>186.22369413000001</v>
      </c>
      <c r="J18" s="45">
        <f t="shared" si="6"/>
        <v>82.124649111330001</v>
      </c>
      <c r="K18" s="45">
        <f t="shared" si="34"/>
        <v>214.50810281466897</v>
      </c>
      <c r="L18" s="45">
        <f t="shared" si="35"/>
        <v>24.531296205773714</v>
      </c>
      <c r="M18" s="43">
        <f t="shared" si="7"/>
        <v>16.354197470515807</v>
      </c>
      <c r="N18">
        <f t="shared" si="8"/>
        <v>27.374883037109999</v>
      </c>
      <c r="O18" s="48">
        <f>INDEX((WasteGen!$K$2:$K$52),MATCH(A18,WasteGen!$A$2:$A$52,0))</f>
        <v>44.693686591199999</v>
      </c>
      <c r="P18" s="48">
        <f t="shared" si="9"/>
        <v>4.3576344426420004</v>
      </c>
      <c r="Q18" s="48">
        <f t="shared" si="36"/>
        <v>12.683506076984731</v>
      </c>
      <c r="R18" s="48">
        <f t="shared" si="37"/>
        <v>0.60369380956226193</v>
      </c>
      <c r="S18" s="49">
        <f t="shared" si="10"/>
        <v>0.40246253970817458</v>
      </c>
      <c r="T18">
        <f t="shared" si="11"/>
        <v>1.4525448142140001</v>
      </c>
      <c r="U18" s="51">
        <f>INDEX((WasteGen!$L$2:$L$52),MATCH(A18,WasteGen!$A$2:$A$52,0))</f>
        <v>7.4489477652000007</v>
      </c>
      <c r="V18" s="51">
        <f t="shared" si="12"/>
        <v>2.7933554119500003E-2</v>
      </c>
      <c r="W18" s="51">
        <f t="shared" si="38"/>
        <v>8.4656963761641751E-2</v>
      </c>
      <c r="X18" s="51">
        <f t="shared" si="39"/>
        <v>2.0204713335748325E-3</v>
      </c>
      <c r="Y18" s="36">
        <f t="shared" si="13"/>
        <v>1.3469808890498882E-3</v>
      </c>
      <c r="Z18">
        <f t="shared" si="14"/>
        <v>9.311184706500001E-3</v>
      </c>
      <c r="AA18" s="54">
        <f>INDEX((WasteGen!$M$2:$M$52),MATCH(A18,WasteGen!$A$2:$A$52,0))</f>
        <v>18.622369413000001</v>
      </c>
      <c r="AB18" s="54">
        <f t="shared" si="15"/>
        <v>0.55867108239000007</v>
      </c>
      <c r="AC18" s="54">
        <f t="shared" si="40"/>
        <v>1.6260905226903499</v>
      </c>
      <c r="AD18" s="54">
        <f t="shared" si="41"/>
        <v>7.7396642251572015E-2</v>
      </c>
      <c r="AE18" s="21">
        <f t="shared" si="16"/>
        <v>5.1597761501048008E-2</v>
      </c>
      <c r="AF18">
        <f t="shared" si="17"/>
        <v>0.18622369413000001</v>
      </c>
      <c r="AG18" s="58">
        <f>INDEX((WasteGen!$N$2:$N$52),MATCH(A18,WasteGen!$A$2:$A$52,0))</f>
        <v>1.1173421647800001</v>
      </c>
      <c r="AH18" s="58">
        <f t="shared" si="18"/>
        <v>1.6760132471700002E-3</v>
      </c>
      <c r="AI18" s="58">
        <f t="shared" si="42"/>
        <v>4.991403956815319E-3</v>
      </c>
      <c r="AJ18" s="58">
        <f t="shared" si="43"/>
        <v>1.6998371659839986E-4</v>
      </c>
      <c r="AK18" s="56">
        <f t="shared" si="19"/>
        <v>1.1332247773226657E-4</v>
      </c>
      <c r="AL18">
        <f t="shared" si="20"/>
        <v>5.5867108239000005E-4</v>
      </c>
      <c r="AM18" s="62">
        <f>INDEX((WasteGen!$P$2:$P$52),MATCH(A18,WasteGen!$A$2:$A$52,0))</f>
        <v>0</v>
      </c>
      <c r="AN18" s="62">
        <f t="shared" si="21"/>
        <v>0</v>
      </c>
      <c r="AO18" s="62"/>
      <c r="AP18" s="62"/>
      <c r="AQ18" s="60">
        <f t="shared" si="22"/>
        <v>0</v>
      </c>
      <c r="AS18" s="68">
        <f>INDEX((WasteGen!$Q$2:$Q$52),MATCH(A18,WasteGen!$A$2:$A$52,0))</f>
        <v>0</v>
      </c>
      <c r="AT18" s="68">
        <f t="shared" si="23"/>
        <v>0</v>
      </c>
      <c r="AU18" s="68"/>
      <c r="AV18" s="68"/>
      <c r="AW18" s="64"/>
      <c r="AY18" s="2">
        <f t="shared" si="24"/>
        <v>19.718240979306973</v>
      </c>
      <c r="AZ18" s="2">
        <f t="shared" si="25"/>
        <v>492.95602448267431</v>
      </c>
      <c r="BA18">
        <f t="shared" si="26"/>
        <v>19.718240979306973</v>
      </c>
      <c r="BB18">
        <f t="shared" si="27"/>
        <v>492.95602448267431</v>
      </c>
      <c r="BC18" s="38"/>
      <c r="BD18" s="25">
        <v>0.15</v>
      </c>
      <c r="BE18" s="2">
        <f t="shared" si="28"/>
        <v>19.718240979306973</v>
      </c>
      <c r="BF18">
        <f t="shared" si="29"/>
        <v>19.718240979306973</v>
      </c>
      <c r="BH18" s="2">
        <f t="shared" si="30"/>
        <v>492.95602448267431</v>
      </c>
      <c r="BI18">
        <f t="shared" si="30"/>
        <v>492.95602448267431</v>
      </c>
      <c r="BK18">
        <f t="shared" si="31"/>
        <v>31.67720904259539</v>
      </c>
      <c r="BL18">
        <f t="shared" si="44"/>
        <v>100.0950586152903</v>
      </c>
      <c r="BN18">
        <f t="shared" si="45"/>
        <v>2003</v>
      </c>
    </row>
    <row r="19" spans="1:66" x14ac:dyDescent="0.25">
      <c r="A19" s="24">
        <f t="shared" si="32"/>
        <v>2004</v>
      </c>
      <c r="B19" s="24">
        <v>1</v>
      </c>
      <c r="C19" s="40">
        <f>INDEX((WasteGen!$I$2:$I$52),MATCH(A19,WasteGen!$A$2:$A$52,0))</f>
        <v>57.180621595499993</v>
      </c>
      <c r="D19" s="40">
        <f t="shared" si="2"/>
        <v>8.1482385773587502</v>
      </c>
      <c r="E19" s="40">
        <f t="shared" si="3"/>
        <v>19.430845358793484</v>
      </c>
      <c r="F19" s="40">
        <f t="shared" si="33"/>
        <v>5.5490646688844816</v>
      </c>
      <c r="G19" s="34">
        <f t="shared" si="4"/>
        <v>3.6993764459229874</v>
      </c>
      <c r="H19">
        <f t="shared" si="5"/>
        <v>2.7160795257862498</v>
      </c>
      <c r="I19" s="45">
        <f>INDEX((WasteGen!$J$2:$J$52),MATCH(A19,WasteGen!$A$2:$A$52,0))</f>
        <v>190.60207198499998</v>
      </c>
      <c r="J19" s="45">
        <f t="shared" si="6"/>
        <v>84.055513745384985</v>
      </c>
      <c r="K19" s="45">
        <f t="shared" si="34"/>
        <v>265.02845296496093</v>
      </c>
      <c r="L19" s="45">
        <f t="shared" si="35"/>
        <v>33.535163595093053</v>
      </c>
      <c r="M19" s="43">
        <f t="shared" si="7"/>
        <v>22.356775730062033</v>
      </c>
      <c r="N19">
        <f t="shared" si="8"/>
        <v>28.018504581794996</v>
      </c>
      <c r="O19" s="48">
        <f>INDEX((WasteGen!$K$2:$K$52),MATCH(A19,WasteGen!$A$2:$A$52,0))</f>
        <v>45.744497276399997</v>
      </c>
      <c r="P19" s="48">
        <f t="shared" si="9"/>
        <v>4.460088484448999</v>
      </c>
      <c r="Q19" s="48">
        <f t="shared" si="36"/>
        <v>16.2861111653691</v>
      </c>
      <c r="R19" s="48">
        <f t="shared" si="37"/>
        <v>0.8574833960646292</v>
      </c>
      <c r="S19" s="49">
        <f t="shared" si="10"/>
        <v>0.57165559737641947</v>
      </c>
      <c r="T19">
        <f t="shared" si="11"/>
        <v>1.4866961614829999</v>
      </c>
      <c r="U19" s="51">
        <f>INDEX((WasteGen!$L$2:$L$52),MATCH(A19,WasteGen!$A$2:$A$52,0))</f>
        <v>7.6240828793999995</v>
      </c>
      <c r="V19" s="51">
        <f t="shared" si="12"/>
        <v>2.8590310797749999E-2</v>
      </c>
      <c r="W19" s="51">
        <f t="shared" si="38"/>
        <v>0.11033553352991181</v>
      </c>
      <c r="X19" s="51">
        <f t="shared" si="39"/>
        <v>2.9117410294799487E-3</v>
      </c>
      <c r="Y19" s="36">
        <f t="shared" si="13"/>
        <v>1.9411606863199656E-3</v>
      </c>
      <c r="Z19">
        <f t="shared" si="14"/>
        <v>9.5301035992500002E-3</v>
      </c>
      <c r="AA19" s="54">
        <f>INDEX((WasteGen!$M$2:$M$52),MATCH(A19,WasteGen!$A$2:$A$52,0))</f>
        <v>19.060207198499999</v>
      </c>
      <c r="AB19" s="54">
        <f t="shared" si="15"/>
        <v>0.57180621595500003</v>
      </c>
      <c r="AC19" s="54">
        <f t="shared" si="40"/>
        <v>2.0879629699191153</v>
      </c>
      <c r="AD19" s="54">
        <f t="shared" si="41"/>
        <v>0.1099337687262345</v>
      </c>
      <c r="AE19" s="21">
        <f t="shared" si="16"/>
        <v>7.3289179150823003E-2</v>
      </c>
      <c r="AF19">
        <f t="shared" si="17"/>
        <v>0.19060207198499998</v>
      </c>
      <c r="AG19" s="58">
        <f>INDEX((WasteGen!$N$2:$N$52),MATCH(A19,WasteGen!$A$2:$A$52,0))</f>
        <v>1.1436124319099998</v>
      </c>
      <c r="AH19" s="58">
        <f t="shared" si="18"/>
        <v>1.7154186478649999E-3</v>
      </c>
      <c r="AI19" s="58">
        <f t="shared" si="42"/>
        <v>6.4633889611570225E-3</v>
      </c>
      <c r="AJ19" s="58">
        <f t="shared" si="43"/>
        <v>2.4343364352329632E-4</v>
      </c>
      <c r="AK19" s="56">
        <f t="shared" si="19"/>
        <v>1.6228909568219755E-4</v>
      </c>
      <c r="AL19">
        <f t="shared" si="20"/>
        <v>5.7180621595499998E-4</v>
      </c>
      <c r="AM19" s="62">
        <f>INDEX((WasteGen!$P$2:$P$52),MATCH(A19,WasteGen!$A$2:$A$52,0))</f>
        <v>0</v>
      </c>
      <c r="AN19" s="62">
        <f t="shared" si="21"/>
        <v>0</v>
      </c>
      <c r="AO19" s="62"/>
      <c r="AP19" s="62"/>
      <c r="AQ19" s="60">
        <f t="shared" si="22"/>
        <v>0</v>
      </c>
      <c r="AS19" s="68">
        <f>INDEX((WasteGen!$Q$2:$Q$52),MATCH(A19,WasteGen!$A$2:$A$52,0))</f>
        <v>0</v>
      </c>
      <c r="AT19" s="68">
        <f t="shared" si="23"/>
        <v>0</v>
      </c>
      <c r="AU19" s="68"/>
      <c r="AV19" s="68"/>
      <c r="AW19" s="64"/>
      <c r="AY19" s="2">
        <f t="shared" si="24"/>
        <v>26.703200402294264</v>
      </c>
      <c r="AZ19" s="2">
        <f t="shared" si="25"/>
        <v>667.58001005735662</v>
      </c>
      <c r="BA19">
        <f t="shared" si="26"/>
        <v>26.703200402294264</v>
      </c>
      <c r="BB19">
        <f t="shared" si="27"/>
        <v>667.58001005735662</v>
      </c>
      <c r="BC19" s="38"/>
      <c r="BE19" s="2">
        <f t="shared" si="28"/>
        <v>26.703200402294264</v>
      </c>
      <c r="BF19">
        <f t="shared" si="29"/>
        <v>26.703200402294264</v>
      </c>
      <c r="BH19" s="2">
        <f t="shared" si="30"/>
        <v>667.58001005735662</v>
      </c>
      <c r="BI19">
        <f t="shared" si="30"/>
        <v>667.58001005735662</v>
      </c>
      <c r="BK19">
        <f t="shared" si="31"/>
        <v>32.421984250864455</v>
      </c>
      <c r="BL19">
        <f t="shared" si="44"/>
        <v>132.51704286615475</v>
      </c>
      <c r="BN19">
        <f t="shared" si="45"/>
        <v>2004</v>
      </c>
    </row>
    <row r="20" spans="1:66" x14ac:dyDescent="0.25">
      <c r="A20" s="24">
        <f t="shared" si="32"/>
        <v>2005</v>
      </c>
      <c r="B20" s="24">
        <v>1</v>
      </c>
      <c r="C20" s="40">
        <f>INDEX((WasteGen!$I$2:$I$52),MATCH(A20,WasteGen!$A$2:$A$52,0))</f>
        <v>58.526479286999994</v>
      </c>
      <c r="D20" s="40">
        <f t="shared" si="2"/>
        <v>8.3400232983974991</v>
      </c>
      <c r="E20" s="40">
        <f t="shared" si="3"/>
        <v>21.364908453815335</v>
      </c>
      <c r="F20" s="40">
        <f t="shared" si="33"/>
        <v>6.4059602033756473</v>
      </c>
      <c r="G20" s="34">
        <f t="shared" si="4"/>
        <v>4.2706401355837649</v>
      </c>
      <c r="H20">
        <f t="shared" si="5"/>
        <v>2.7800077661324996</v>
      </c>
      <c r="I20" s="45">
        <f>INDEX((WasteGen!$J$2:$J$52),MATCH(A20,WasteGen!$A$2:$A$52,0))</f>
        <v>195.08826428999998</v>
      </c>
      <c r="J20" s="45">
        <f t="shared" si="6"/>
        <v>86.033924551889982</v>
      </c>
      <c r="K20" s="45">
        <f t="shared" si="34"/>
        <v>309.62910571539703</v>
      </c>
      <c r="L20" s="45">
        <f t="shared" si="35"/>
        <v>41.433271801453863</v>
      </c>
      <c r="M20" s="43">
        <f t="shared" si="7"/>
        <v>27.622181200969241</v>
      </c>
      <c r="N20">
        <f t="shared" si="8"/>
        <v>28.677974850629997</v>
      </c>
      <c r="O20" s="48">
        <f>INDEX((WasteGen!$K$2:$K$52),MATCH(A20,WasteGen!$A$2:$A$52,0))</f>
        <v>46.821183429599998</v>
      </c>
      <c r="P20" s="48">
        <f t="shared" si="9"/>
        <v>4.5650653843859992</v>
      </c>
      <c r="Q20" s="48">
        <f t="shared" si="36"/>
        <v>19.75013478527741</v>
      </c>
      <c r="R20" s="48">
        <f t="shared" si="37"/>
        <v>1.10104176447769</v>
      </c>
      <c r="S20" s="49">
        <f t="shared" si="10"/>
        <v>0.73402784298512658</v>
      </c>
      <c r="T20">
        <f t="shared" si="11"/>
        <v>1.5216884614619999</v>
      </c>
      <c r="U20" s="51">
        <f>INDEX((WasteGen!$L$2:$L$52),MATCH(A20,WasteGen!$A$2:$A$52,0))</f>
        <v>7.8035305715999996</v>
      </c>
      <c r="V20" s="51">
        <f t="shared" si="12"/>
        <v>2.92632396435E-2</v>
      </c>
      <c r="W20" s="51">
        <f t="shared" si="38"/>
        <v>0.13580382842565117</v>
      </c>
      <c r="X20" s="51">
        <f t="shared" si="39"/>
        <v>3.7949447477606353E-3</v>
      </c>
      <c r="Y20" s="36">
        <f t="shared" si="13"/>
        <v>2.5299631651737567E-3</v>
      </c>
      <c r="Z20">
        <f t="shared" si="14"/>
        <v>9.7544132144999993E-3</v>
      </c>
      <c r="AA20" s="54">
        <f>INDEX((WasteGen!$M$2:$M$52),MATCH(A20,WasteGen!$A$2:$A$52,0))</f>
        <v>19.508826428999999</v>
      </c>
      <c r="AB20" s="54">
        <f t="shared" si="15"/>
        <v>0.58526479286999999</v>
      </c>
      <c r="AC20" s="54">
        <f t="shared" si="40"/>
        <v>2.5320685622150525</v>
      </c>
      <c r="AD20" s="54">
        <f t="shared" si="41"/>
        <v>0.14115920057406281</v>
      </c>
      <c r="AE20" s="21">
        <f t="shared" si="16"/>
        <v>9.4106133716041873E-2</v>
      </c>
      <c r="AF20">
        <f t="shared" si="17"/>
        <v>0.19508826429000001</v>
      </c>
      <c r="AG20" s="58">
        <f>INDEX((WasteGen!$N$2:$N$52),MATCH(A20,WasteGen!$A$2:$A$52,0))</f>
        <v>1.17052958574</v>
      </c>
      <c r="AH20" s="58">
        <f t="shared" si="18"/>
        <v>1.7557943786099999E-3</v>
      </c>
      <c r="AI20" s="58">
        <f t="shared" si="42"/>
        <v>7.9039601404556625E-3</v>
      </c>
      <c r="AJ20" s="58">
        <f t="shared" si="43"/>
        <v>3.1522319931136017E-4</v>
      </c>
      <c r="AK20" s="56">
        <f t="shared" si="19"/>
        <v>2.1014879954090677E-4</v>
      </c>
      <c r="AL20">
        <f t="shared" si="20"/>
        <v>5.8526479286999996E-4</v>
      </c>
      <c r="AM20" s="62">
        <f>INDEX((WasteGen!$P$2:$P$52),MATCH(A20,WasteGen!$A$2:$A$52,0))</f>
        <v>5.9130000000000003</v>
      </c>
      <c r="AN20" s="62">
        <f>AM20*$L$7*$A$6*B20</f>
        <v>0.13304250000000001</v>
      </c>
      <c r="AO20" s="62">
        <f>AN20</f>
        <v>0.13304250000000001</v>
      </c>
      <c r="AP20" s="62"/>
      <c r="AQ20" s="60">
        <f t="shared" si="22"/>
        <v>0</v>
      </c>
      <c r="AR20">
        <f>AM20*$L$7*(1-$A$6)*B20</f>
        <v>4.4347499999999998E-2</v>
      </c>
      <c r="AS20" s="68">
        <f>INDEX((WasteGen!$Q$2:$Q$52),MATCH(A20,WasteGen!$A$2:$A$52,0))</f>
        <v>0.53685400000000005</v>
      </c>
      <c r="AT20" s="68">
        <f t="shared" si="23"/>
        <v>6.0396075000000004E-3</v>
      </c>
      <c r="AU20" s="68">
        <f>AT20</f>
        <v>6.0396075000000004E-3</v>
      </c>
      <c r="AV20" s="68">
        <v>0</v>
      </c>
      <c r="AW20" s="64">
        <f>AV20*$A$7*$A$10</f>
        <v>0</v>
      </c>
      <c r="AY20" s="2">
        <f t="shared" si="24"/>
        <v>32.723695425218892</v>
      </c>
      <c r="AZ20" s="2">
        <f t="shared" si="25"/>
        <v>818.09238563047234</v>
      </c>
      <c r="BA20">
        <f t="shared" si="26"/>
        <v>32.723695425218892</v>
      </c>
      <c r="BB20">
        <f t="shared" si="27"/>
        <v>818.09238563047234</v>
      </c>
      <c r="BC20" s="38"/>
      <c r="BE20" s="2">
        <f t="shared" si="28"/>
        <v>32.723695425218892</v>
      </c>
      <c r="BF20">
        <f t="shared" si="29"/>
        <v>32.723695425218892</v>
      </c>
      <c r="BH20" s="2">
        <f t="shared" si="30"/>
        <v>818.09238563047234</v>
      </c>
      <c r="BI20">
        <f t="shared" si="30"/>
        <v>818.09238563047234</v>
      </c>
      <c r="BK20">
        <f t="shared" si="31"/>
        <v>33.229446520521869</v>
      </c>
      <c r="BL20">
        <f t="shared" si="44"/>
        <v>165.74648938667661</v>
      </c>
      <c r="BN20">
        <f t="shared" si="45"/>
        <v>2005</v>
      </c>
    </row>
    <row r="21" spans="1:66" x14ac:dyDescent="0.25">
      <c r="A21" s="24">
        <f t="shared" si="32"/>
        <v>2006</v>
      </c>
      <c r="B21" s="24">
        <v>1</v>
      </c>
      <c r="C21" s="40">
        <f>INDEX((WasteGen!$I$2:$I$52),MATCH(A21,WasteGen!$A$2:$A$52,0))</f>
        <v>61.056597101999998</v>
      </c>
      <c r="D21" s="40">
        <f t="shared" si="2"/>
        <v>8.7005650870349989</v>
      </c>
      <c r="E21" s="40">
        <f t="shared" si="3"/>
        <v>23.021891505343714</v>
      </c>
      <c r="F21" s="40">
        <f t="shared" si="33"/>
        <v>7.0435820355066197</v>
      </c>
      <c r="G21" s="34">
        <f t="shared" si="4"/>
        <v>4.6957213570044125</v>
      </c>
      <c r="H21">
        <f t="shared" si="5"/>
        <v>2.9001883623449998</v>
      </c>
      <c r="I21" s="45">
        <f>INDEX((WasteGen!$J$2:$J$52),MATCH(A21,WasteGen!$A$2:$A$52,0))</f>
        <v>203.52199034</v>
      </c>
      <c r="J21" s="45">
        <f t="shared" si="6"/>
        <v>89.753197739939992</v>
      </c>
      <c r="K21" s="45">
        <f t="shared" si="34"/>
        <v>350.9763804262227</v>
      </c>
      <c r="L21" s="45">
        <f t="shared" si="35"/>
        <v>48.405923029114291</v>
      </c>
      <c r="M21" s="43">
        <f t="shared" si="7"/>
        <v>32.270615352742858</v>
      </c>
      <c r="N21">
        <f t="shared" si="8"/>
        <v>29.917732579979997</v>
      </c>
      <c r="O21" s="48">
        <f>INDEX((WasteGen!$K$2:$K$52),MATCH(A21,WasteGen!$A$2:$A$52,0))</f>
        <v>48.845277681599995</v>
      </c>
      <c r="P21" s="48">
        <f t="shared" si="9"/>
        <v>4.7624145739559989</v>
      </c>
      <c r="Q21" s="48">
        <f t="shared" si="36"/>
        <v>23.177318190058152</v>
      </c>
      <c r="R21" s="48">
        <f t="shared" si="37"/>
        <v>1.3352311691752603</v>
      </c>
      <c r="S21" s="49">
        <f t="shared" si="10"/>
        <v>0.89015411278350687</v>
      </c>
      <c r="T21">
        <f t="shared" si="11"/>
        <v>1.5874715246519999</v>
      </c>
      <c r="U21" s="51">
        <f>INDEX((WasteGen!$L$2:$L$52),MATCH(A21,WasteGen!$A$2:$A$52,0))</f>
        <v>8.140879613600001</v>
      </c>
      <c r="V21" s="51">
        <f t="shared" si="12"/>
        <v>3.0528298551000008E-2</v>
      </c>
      <c r="W21" s="51">
        <f t="shared" si="38"/>
        <v>0.16166121082732204</v>
      </c>
      <c r="X21" s="51">
        <f t="shared" si="39"/>
        <v>4.6709161493291348E-3</v>
      </c>
      <c r="Y21" s="36">
        <f t="shared" si="13"/>
        <v>3.1139440995527562E-3</v>
      </c>
      <c r="Z21">
        <f t="shared" si="14"/>
        <v>1.0176099517000001E-2</v>
      </c>
      <c r="AA21" s="54">
        <f>INDEX((WasteGen!$M$2:$M$52),MATCH(A21,WasteGen!$A$2:$A$52,0))</f>
        <v>20.352199034000002</v>
      </c>
      <c r="AB21" s="54">
        <f t="shared" si="15"/>
        <v>0.6105659710200001</v>
      </c>
      <c r="AC21" s="54">
        <f t="shared" si="40"/>
        <v>2.9714510500074551</v>
      </c>
      <c r="AD21" s="54">
        <f t="shared" si="41"/>
        <v>0.17118348322759747</v>
      </c>
      <c r="AE21" s="21">
        <f t="shared" si="16"/>
        <v>0.11412232215173164</v>
      </c>
      <c r="AF21">
        <f t="shared" si="17"/>
        <v>0.20352199034000001</v>
      </c>
      <c r="AG21" s="58">
        <f>INDEX((WasteGen!$N$2:$N$52),MATCH(A21,WasteGen!$A$2:$A$52,0))</f>
        <v>1.22113194204</v>
      </c>
      <c r="AH21" s="58">
        <f t="shared" si="18"/>
        <v>1.8316979130599998E-3</v>
      </c>
      <c r="AI21" s="58">
        <f t="shared" si="42"/>
        <v>9.350177368742222E-3</v>
      </c>
      <c r="AJ21" s="58">
        <f t="shared" si="43"/>
        <v>3.8548068477343994E-4</v>
      </c>
      <c r="AK21" s="56">
        <f t="shared" si="19"/>
        <v>2.5698712318229328E-4</v>
      </c>
      <c r="AL21">
        <f t="shared" si="20"/>
        <v>6.1056597101999995E-4</v>
      </c>
      <c r="AM21" s="62">
        <f>INDEX((WasteGen!$P$2:$P$52),MATCH(A21,WasteGen!$A$2:$A$52,0))</f>
        <v>8.0559999999999992</v>
      </c>
      <c r="AN21" s="62">
        <f t="shared" si="21"/>
        <v>0.18125999999999998</v>
      </c>
      <c r="AO21" s="62">
        <f>AN21+AO20*$L$9</f>
        <v>0.31037049989712739</v>
      </c>
      <c r="AP21" s="62">
        <f>AO20*(1-$L$9)</f>
        <v>3.9320001028726043E-3</v>
      </c>
      <c r="AQ21" s="60">
        <f t="shared" si="22"/>
        <v>2.6213334019150694E-3</v>
      </c>
      <c r="AR21">
        <f t="shared" ref="AR21:AR65" si="46">AM21*$L$7*(1-$A$6)*B21</f>
        <v>6.0419999999999995E-2</v>
      </c>
      <c r="AS21" s="68">
        <f>INDEX((WasteGen!$Q$2:$Q$52),MATCH(A21,WasteGen!$A$2:$A$52,0))</f>
        <v>0.49882599999999999</v>
      </c>
      <c r="AT21" s="68">
        <f t="shared" si="23"/>
        <v>5.6117924999999997E-3</v>
      </c>
      <c r="AU21" s="68">
        <f>AT21+AU20*$M$9</f>
        <v>1.0707196853801643E-2</v>
      </c>
      <c r="AV21" s="68">
        <f>AU20*(1-$M$9)</f>
        <v>9.442031461983566E-4</v>
      </c>
      <c r="AW21" s="64">
        <f t="shared" ref="AW21:AW65" si="47">AV21*$A$7*$A$10</f>
        <v>6.2946876413223773E-4</v>
      </c>
      <c r="AY21" s="2">
        <f t="shared" si="24"/>
        <v>37.977234878071286</v>
      </c>
      <c r="AZ21" s="2">
        <f t="shared" si="25"/>
        <v>949.43087195178214</v>
      </c>
      <c r="BA21">
        <f t="shared" si="26"/>
        <v>37.976605409307155</v>
      </c>
      <c r="BB21">
        <f t="shared" si="27"/>
        <v>949.41513523267884</v>
      </c>
      <c r="BC21" s="38"/>
      <c r="BE21" s="2">
        <f t="shared" si="28"/>
        <v>37.977234878071286</v>
      </c>
      <c r="BF21">
        <f t="shared" si="29"/>
        <v>37.976605409307155</v>
      </c>
      <c r="BH21" s="2">
        <f t="shared" si="30"/>
        <v>949.43087195178214</v>
      </c>
      <c r="BI21" s="67">
        <f t="shared" si="30"/>
        <v>949.41513523267884</v>
      </c>
      <c r="BK21">
        <f t="shared" si="31"/>
        <v>34.680121122805019</v>
      </c>
      <c r="BL21">
        <f t="shared" si="44"/>
        <v>200.42661050948163</v>
      </c>
      <c r="BN21">
        <f t="shared" si="45"/>
        <v>2006</v>
      </c>
    </row>
    <row r="22" spans="1:66" x14ac:dyDescent="0.25">
      <c r="A22" s="24">
        <f t="shared" si="32"/>
        <v>2007</v>
      </c>
      <c r="B22" s="24">
        <v>1</v>
      </c>
      <c r="C22" s="40">
        <f>INDEX((WasteGen!$I$2:$I$52),MATCH(A22,WasteGen!$A$2:$A$52,0))</f>
        <v>59.162898941999998</v>
      </c>
      <c r="D22" s="40">
        <f t="shared" si="2"/>
        <v>8.4307130992349997</v>
      </c>
      <c r="E22" s="40">
        <f t="shared" si="3"/>
        <v>23.862748472924494</v>
      </c>
      <c r="F22" s="40">
        <f t="shared" si="33"/>
        <v>7.5898561316542219</v>
      </c>
      <c r="G22" s="34">
        <f t="shared" si="4"/>
        <v>5.059904087769481</v>
      </c>
      <c r="H22">
        <f t="shared" si="5"/>
        <v>2.810237699745</v>
      </c>
      <c r="I22" s="45">
        <f>INDEX((WasteGen!$J$2:$J$52),MATCH(A22,WasteGen!$A$2:$A$52,0))</f>
        <v>197.20966314</v>
      </c>
      <c r="J22" s="45">
        <f t="shared" si="6"/>
        <v>86.969461444740006</v>
      </c>
      <c r="K22" s="45">
        <f t="shared" si="34"/>
        <v>383.07588506669174</v>
      </c>
      <c r="L22" s="45">
        <f t="shared" si="35"/>
        <v>54.869956804270934</v>
      </c>
      <c r="M22" s="43">
        <f t="shared" si="7"/>
        <v>36.57997120284729</v>
      </c>
      <c r="N22">
        <f t="shared" si="8"/>
        <v>28.989820481579997</v>
      </c>
      <c r="O22" s="48">
        <f>INDEX((WasteGen!$K$2:$K$52),MATCH(A22,WasteGen!$A$2:$A$52,0))</f>
        <v>47.330319153600001</v>
      </c>
      <c r="P22" s="48">
        <f t="shared" si="9"/>
        <v>4.6147061174760005</v>
      </c>
      <c r="Q22" s="48">
        <f t="shared" si="36"/>
        <v>26.22509435987994</v>
      </c>
      <c r="R22" s="48">
        <f t="shared" si="37"/>
        <v>1.5669299476542125</v>
      </c>
      <c r="S22" s="49">
        <f t="shared" si="10"/>
        <v>1.0446199651028083</v>
      </c>
      <c r="T22">
        <f t="shared" si="11"/>
        <v>1.5382353724920002</v>
      </c>
      <c r="U22" s="51">
        <f>INDEX((WasteGen!$L$2:$L$52),MATCH(A22,WasteGen!$A$2:$A$52,0))</f>
        <v>7.8883865256000005</v>
      </c>
      <c r="V22" s="51">
        <f t="shared" si="12"/>
        <v>2.9581449471000002E-2</v>
      </c>
      <c r="W22" s="51">
        <f t="shared" si="38"/>
        <v>0.18568239024461852</v>
      </c>
      <c r="X22" s="51">
        <f t="shared" si="39"/>
        <v>5.5602700537035312E-3</v>
      </c>
      <c r="Y22" s="36">
        <f t="shared" si="13"/>
        <v>3.7068467024690206E-3</v>
      </c>
      <c r="Z22">
        <f t="shared" si="14"/>
        <v>9.8604831570000013E-3</v>
      </c>
      <c r="AA22" s="54">
        <f>INDEX((WasteGen!$M$2:$M$52),MATCH(A22,WasteGen!$A$2:$A$52,0))</f>
        <v>19.720966314000002</v>
      </c>
      <c r="AB22" s="54">
        <f t="shared" si="15"/>
        <v>0.59162898942000008</v>
      </c>
      <c r="AC22" s="54">
        <f t="shared" si="40"/>
        <v>3.3621915845999921</v>
      </c>
      <c r="AD22" s="54">
        <f t="shared" si="41"/>
        <v>0.20088845482746312</v>
      </c>
      <c r="AE22" s="21">
        <f t="shared" si="16"/>
        <v>0.13392563655164208</v>
      </c>
      <c r="AF22">
        <f t="shared" si="17"/>
        <v>0.19720966314000002</v>
      </c>
      <c r="AG22" s="58">
        <f>INDEX((WasteGen!$N$2:$N$52),MATCH(A22,WasteGen!$A$2:$A$52,0))</f>
        <v>1.1832579788399999</v>
      </c>
      <c r="AH22" s="58">
        <f t="shared" si="18"/>
        <v>1.77488696826E-3</v>
      </c>
      <c r="AI22" s="58">
        <f t="shared" si="42"/>
        <v>1.0669050805708263E-2</v>
      </c>
      <c r="AJ22" s="58">
        <f t="shared" si="43"/>
        <v>4.5601353129395768E-4</v>
      </c>
      <c r="AK22" s="56">
        <f t="shared" si="19"/>
        <v>3.0400902086263844E-4</v>
      </c>
      <c r="AL22">
        <f t="shared" si="20"/>
        <v>5.9162898942E-4</v>
      </c>
      <c r="AM22" s="62">
        <f>INDEX((WasteGen!$P$2:$P$52),MATCH(A22,WasteGen!$A$2:$A$52,0))</f>
        <v>13.077</v>
      </c>
      <c r="AN22" s="62">
        <f t="shared" si="21"/>
        <v>0.29423250000000001</v>
      </c>
      <c r="AO22" s="62">
        <f t="shared" ref="AO22:AO65" si="48">AN22+AO21*$L$9</f>
        <v>0.59543016537038507</v>
      </c>
      <c r="AP22" s="62">
        <f t="shared" ref="AP22:AP65" si="49">AO21*(1-$L$9)</f>
        <v>9.1728345267424044E-3</v>
      </c>
      <c r="AQ22" s="60">
        <f t="shared" si="22"/>
        <v>6.1152230178282696E-3</v>
      </c>
      <c r="AR22">
        <f t="shared" si="46"/>
        <v>9.8077499999999998E-2</v>
      </c>
      <c r="AS22" s="68">
        <f>INDEX((WasteGen!$Q$2:$Q$52),MATCH(A22,WasteGen!$A$2:$A$52,0))</f>
        <v>0.88669200000000004</v>
      </c>
      <c r="AT22" s="68">
        <f t="shared" si="23"/>
        <v>9.9752850000000004E-3</v>
      </c>
      <c r="AU22" s="68">
        <f t="shared" ref="AU22:AU65" si="50">AT22+AU21*$M$9</f>
        <v>1.900857026992394E-2</v>
      </c>
      <c r="AV22" s="68">
        <f t="shared" ref="AV22:AV65" si="51">AU21*(1-$M$9)</f>
        <v>1.6739115838777033E-3</v>
      </c>
      <c r="AW22" s="64">
        <f t="shared" si="47"/>
        <v>1.1159410559184687E-3</v>
      </c>
      <c r="AY22" s="2">
        <f t="shared" si="24"/>
        <v>42.829662912068301</v>
      </c>
      <c r="AZ22" s="2">
        <f t="shared" si="25"/>
        <v>1070.7415728017074</v>
      </c>
      <c r="BA22">
        <f t="shared" si="26"/>
        <v>42.828546971012379</v>
      </c>
      <c r="BB22">
        <f t="shared" si="27"/>
        <v>1070.7136742753096</v>
      </c>
      <c r="BC22" s="38"/>
      <c r="BD22" s="112"/>
      <c r="BE22" s="2">
        <f t="shared" si="28"/>
        <v>42.829662912068301</v>
      </c>
      <c r="BF22">
        <f t="shared" si="29"/>
        <v>42.828546971012379</v>
      </c>
      <c r="BH22" s="2">
        <f t="shared" si="30"/>
        <v>1070.7415728017074</v>
      </c>
      <c r="BI22" s="67">
        <f t="shared" si="30"/>
        <v>1070.7136742753096</v>
      </c>
      <c r="BK22">
        <f t="shared" si="31"/>
        <v>33.644032829103416</v>
      </c>
      <c r="BL22">
        <f t="shared" si="44"/>
        <v>234.07064333858506</v>
      </c>
      <c r="BN22">
        <f t="shared" si="45"/>
        <v>2007</v>
      </c>
    </row>
    <row r="23" spans="1:66" x14ac:dyDescent="0.25">
      <c r="A23" s="24">
        <f t="shared" si="32"/>
        <v>2008</v>
      </c>
      <c r="B23" s="24">
        <v>1</v>
      </c>
      <c r="C23" s="40">
        <f>INDEX((WasteGen!$I$2:$I$52),MATCH(A23,WasteGen!$A$2:$A$52,0))</f>
        <v>59.923617104999998</v>
      </c>
      <c r="D23" s="40">
        <f t="shared" si="2"/>
        <v>8.5391154374624989</v>
      </c>
      <c r="E23" s="40">
        <f t="shared" si="3"/>
        <v>24.534794092370127</v>
      </c>
      <c r="F23" s="40">
        <f t="shared" si="33"/>
        <v>7.8670698180168648</v>
      </c>
      <c r="G23" s="34">
        <f t="shared" si="4"/>
        <v>5.2447132120112432</v>
      </c>
      <c r="H23">
        <f t="shared" si="5"/>
        <v>2.8463718124874999</v>
      </c>
      <c r="I23" s="45">
        <f>INDEX((WasteGen!$J$2:$J$52),MATCH(A23,WasteGen!$A$2:$A$52,0))</f>
        <v>199.74539035000001</v>
      </c>
      <c r="J23" s="45">
        <f t="shared" si="6"/>
        <v>88.087717144350009</v>
      </c>
      <c r="K23" s="45">
        <f t="shared" si="34"/>
        <v>411.27536346163782</v>
      </c>
      <c r="L23" s="45">
        <f t="shared" si="35"/>
        <v>59.888238749403889</v>
      </c>
      <c r="M23" s="43">
        <f t="shared" si="7"/>
        <v>39.925492499602591</v>
      </c>
      <c r="N23">
        <f t="shared" si="8"/>
        <v>29.362572381450001</v>
      </c>
      <c r="O23" s="48">
        <f>INDEX((WasteGen!$K$2:$K$52),MATCH(A23,WasteGen!$A$2:$A$52,0))</f>
        <v>47.938893684</v>
      </c>
      <c r="P23" s="48">
        <f t="shared" si="9"/>
        <v>4.6740421341900005</v>
      </c>
      <c r="Q23" s="48">
        <f t="shared" si="36"/>
        <v>29.126158041792397</v>
      </c>
      <c r="R23" s="48">
        <f t="shared" si="37"/>
        <v>1.7729784522775434</v>
      </c>
      <c r="S23" s="49">
        <f t="shared" si="10"/>
        <v>1.1819856348516955</v>
      </c>
      <c r="T23">
        <f t="shared" si="11"/>
        <v>1.5580140447300002</v>
      </c>
      <c r="U23" s="51">
        <f>INDEX((WasteGen!$L$2:$L$52),MATCH(A23,WasteGen!$A$2:$A$52,0))</f>
        <v>7.9898156140000003</v>
      </c>
      <c r="V23" s="51">
        <f t="shared" si="12"/>
        <v>2.99618085525E-2</v>
      </c>
      <c r="W23" s="51">
        <f t="shared" si="38"/>
        <v>0.20925773027635478</v>
      </c>
      <c r="X23" s="51">
        <f t="shared" si="39"/>
        <v>6.3864685207637561E-3</v>
      </c>
      <c r="Y23" s="36">
        <f t="shared" si="13"/>
        <v>4.2576456805091707E-3</v>
      </c>
      <c r="Z23">
        <f t="shared" si="14"/>
        <v>9.9872695175000012E-3</v>
      </c>
      <c r="AA23" s="54">
        <f>INDEX((WasteGen!$M$2:$M$52),MATCH(A23,WasteGen!$A$2:$A$52,0))</f>
        <v>19.974539035000003</v>
      </c>
      <c r="AB23" s="54">
        <f t="shared" si="15"/>
        <v>0.59923617105000004</v>
      </c>
      <c r="AC23" s="54">
        <f t="shared" si="40"/>
        <v>3.7341228258708199</v>
      </c>
      <c r="AD23" s="54">
        <f t="shared" si="41"/>
        <v>0.22730492977917222</v>
      </c>
      <c r="AE23" s="21">
        <f t="shared" si="16"/>
        <v>0.15153661985278147</v>
      </c>
      <c r="AF23">
        <f t="shared" si="17"/>
        <v>0.19974539035000002</v>
      </c>
      <c r="AG23" s="58">
        <f>INDEX((WasteGen!$N$2:$N$52),MATCH(A23,WasteGen!$A$2:$A$52,0))</f>
        <v>1.1984723421000001</v>
      </c>
      <c r="AH23" s="58">
        <f t="shared" si="18"/>
        <v>1.7977085131500002E-3</v>
      </c>
      <c r="AI23" s="58">
        <f t="shared" si="42"/>
        <v>1.194642357103275E-2</v>
      </c>
      <c r="AJ23" s="58">
        <f t="shared" si="43"/>
        <v>5.203357478255128E-4</v>
      </c>
      <c r="AK23" s="56">
        <f t="shared" si="19"/>
        <v>3.4689049855034183E-4</v>
      </c>
      <c r="AL23">
        <f t="shared" si="20"/>
        <v>5.9923617105000007E-4</v>
      </c>
      <c r="AM23" s="62">
        <f>INDEX((WasteGen!$P$2:$P$52),MATCH(A23,WasteGen!$A$2:$A$52,0))</f>
        <v>12.148</v>
      </c>
      <c r="AN23" s="62">
        <f t="shared" si="21"/>
        <v>0.27332999999999996</v>
      </c>
      <c r="AO23" s="62">
        <f t="shared" si="48"/>
        <v>0.85116254452373974</v>
      </c>
      <c r="AP23" s="62">
        <f t="shared" si="49"/>
        <v>1.7597620846645286E-2</v>
      </c>
      <c r="AQ23" s="60">
        <f t="shared" si="22"/>
        <v>1.1731747231096858E-2</v>
      </c>
      <c r="AR23">
        <f t="shared" si="46"/>
        <v>9.1109999999999997E-2</v>
      </c>
      <c r="AS23" s="68">
        <f>INDEX((WasteGen!$Q$2:$Q$52),MATCH(A23,WasteGen!$A$2:$A$52,0))</f>
        <v>0.79310400000000003</v>
      </c>
      <c r="AT23" s="68">
        <f t="shared" si="23"/>
        <v>8.9224200000000004E-3</v>
      </c>
      <c r="AU23" s="68">
        <f t="shared" si="50"/>
        <v>2.4959281950534852E-2</v>
      </c>
      <c r="AV23" s="68">
        <f t="shared" si="51"/>
        <v>2.9717083193890872E-3</v>
      </c>
      <c r="AW23" s="64">
        <f t="shared" si="47"/>
        <v>1.9811388795927245E-3</v>
      </c>
      <c r="AY23" s="2">
        <f t="shared" si="24"/>
        <v>46.522045388608056</v>
      </c>
      <c r="AZ23" s="2">
        <f t="shared" si="25"/>
        <v>1163.0511347152014</v>
      </c>
      <c r="BA23">
        <f t="shared" si="26"/>
        <v>46.520064249728463</v>
      </c>
      <c r="BB23">
        <f t="shared" si="27"/>
        <v>1163.0016062432117</v>
      </c>
      <c r="BC23" s="38"/>
      <c r="BD23" s="112"/>
      <c r="BE23" s="2">
        <f t="shared" si="28"/>
        <v>46.522045388608056</v>
      </c>
      <c r="BF23">
        <f t="shared" si="29"/>
        <v>46.520064249728463</v>
      </c>
      <c r="BH23" s="2">
        <f t="shared" si="30"/>
        <v>1163.0511347152014</v>
      </c>
      <c r="BI23" s="67">
        <f t="shared" si="30"/>
        <v>1163.0016062432117</v>
      </c>
      <c r="BK23">
        <f t="shared" si="31"/>
        <v>34.068400134706053</v>
      </c>
      <c r="BL23">
        <f t="shared" si="44"/>
        <v>268.13904347329111</v>
      </c>
      <c r="BN23">
        <f t="shared" si="45"/>
        <v>2008</v>
      </c>
    </row>
    <row r="24" spans="1:66" x14ac:dyDescent="0.25">
      <c r="A24" s="24">
        <f t="shared" si="32"/>
        <v>2009</v>
      </c>
      <c r="B24" s="24">
        <v>1</v>
      </c>
      <c r="C24" s="40">
        <f>INDEX((WasteGen!$I$2:$I$52),MATCH(A24,WasteGen!$A$2:$A$52,0))</f>
        <v>62.391682431</v>
      </c>
      <c r="D24" s="40">
        <f t="shared" si="2"/>
        <v>8.8908147464175009</v>
      </c>
      <c r="E24" s="40">
        <f t="shared" si="3"/>
        <v>25.336979051889976</v>
      </c>
      <c r="F24" s="40">
        <f t="shared" si="33"/>
        <v>8.088629786897652</v>
      </c>
      <c r="G24" s="34">
        <f t="shared" si="4"/>
        <v>5.3924198579317677</v>
      </c>
      <c r="H24">
        <f t="shared" si="5"/>
        <v>2.9636049154725002</v>
      </c>
      <c r="I24" s="45">
        <f>INDEX((WasteGen!$J$2:$J$52),MATCH(A24,WasteGen!$A$2:$A$52,0))</f>
        <v>207.97227477000001</v>
      </c>
      <c r="J24" s="45">
        <f t="shared" si="6"/>
        <v>91.71577317357</v>
      </c>
      <c r="K24" s="45">
        <f t="shared" si="34"/>
        <v>438.69432725904369</v>
      </c>
      <c r="L24" s="45">
        <f t="shared" si="35"/>
        <v>64.296809376164106</v>
      </c>
      <c r="M24" s="43">
        <f t="shared" si="7"/>
        <v>42.864539584109401</v>
      </c>
      <c r="N24">
        <f t="shared" si="8"/>
        <v>30.571924391189999</v>
      </c>
      <c r="O24" s="48">
        <f>INDEX((WasteGen!$K$2:$K$52),MATCH(A24,WasteGen!$A$2:$A$52,0))</f>
        <v>49.9133459448</v>
      </c>
      <c r="P24" s="48">
        <f t="shared" si="9"/>
        <v>4.8665512296180005</v>
      </c>
      <c r="Q24" s="48">
        <f t="shared" si="36"/>
        <v>32.023600985389166</v>
      </c>
      <c r="R24" s="48">
        <f t="shared" si="37"/>
        <v>1.9691082860212299</v>
      </c>
      <c r="S24" s="49">
        <f t="shared" si="10"/>
        <v>1.3127388573474865</v>
      </c>
      <c r="T24">
        <f t="shared" si="11"/>
        <v>1.622183743206</v>
      </c>
      <c r="U24" s="51">
        <f>INDEX((WasteGen!$L$2:$L$52),MATCH(A24,WasteGen!$A$2:$A$52,0))</f>
        <v>8.3188909907999999</v>
      </c>
      <c r="V24" s="51">
        <f t="shared" si="12"/>
        <v>3.1195841215500002E-2</v>
      </c>
      <c r="W24" s="51">
        <f t="shared" si="38"/>
        <v>0.23325623896411313</v>
      </c>
      <c r="X24" s="51">
        <f t="shared" si="39"/>
        <v>7.1973325277416541E-3</v>
      </c>
      <c r="Y24" s="36">
        <f t="shared" si="13"/>
        <v>4.7982216851611024E-3</v>
      </c>
      <c r="Z24">
        <f t="shared" si="14"/>
        <v>1.03986137385E-2</v>
      </c>
      <c r="AA24" s="54">
        <f>INDEX((WasteGen!$M$2:$M$52),MATCH(A24,WasteGen!$A$2:$A$52,0))</f>
        <v>20.797227477000003</v>
      </c>
      <c r="AB24" s="54">
        <f t="shared" si="15"/>
        <v>0.62391682431000006</v>
      </c>
      <c r="AC24" s="54">
        <f t="shared" si="40"/>
        <v>4.1055898699216877</v>
      </c>
      <c r="AD24" s="54">
        <f t="shared" si="41"/>
        <v>0.25244978025913201</v>
      </c>
      <c r="AE24" s="21">
        <f t="shared" si="16"/>
        <v>0.168299853506088</v>
      </c>
      <c r="AF24">
        <f t="shared" si="17"/>
        <v>0.20797227477000005</v>
      </c>
      <c r="AG24" s="58">
        <f>INDEX((WasteGen!$N$2:$N$52),MATCH(A24,WasteGen!$A$2:$A$52,0))</f>
        <v>1.2478336486200001</v>
      </c>
      <c r="AH24" s="58">
        <f t="shared" si="18"/>
        <v>1.8717504729300004E-3</v>
      </c>
      <c r="AI24" s="58">
        <f t="shared" si="42"/>
        <v>1.3235540091245248E-2</v>
      </c>
      <c r="AJ24" s="58">
        <f t="shared" si="43"/>
        <v>5.8263395271750237E-4</v>
      </c>
      <c r="AK24" s="56">
        <f t="shared" si="19"/>
        <v>3.8842263514500156E-4</v>
      </c>
      <c r="AL24">
        <f t="shared" si="20"/>
        <v>6.2391682431000011E-4</v>
      </c>
      <c r="AM24" s="62">
        <f>INDEX((WasteGen!$P$2:$P$52),MATCH(A24,WasteGen!$A$2:$A$52,0))</f>
        <v>9.1259999999999994</v>
      </c>
      <c r="AN24" s="62">
        <f t="shared" si="21"/>
        <v>0.20533499999999999</v>
      </c>
      <c r="AO24" s="62">
        <f t="shared" si="48"/>
        <v>1.0313418896568465</v>
      </c>
      <c r="AP24" s="62">
        <f t="shared" si="49"/>
        <v>2.51556548668933E-2</v>
      </c>
      <c r="AQ24" s="60">
        <f t="shared" si="22"/>
        <v>1.6770436577928864E-2</v>
      </c>
      <c r="AR24">
        <f t="shared" si="46"/>
        <v>6.8444999999999992E-2</v>
      </c>
      <c r="AS24" s="68">
        <f>INDEX((WasteGen!$Q$2:$Q$52),MATCH(A24,WasteGen!$A$2:$A$52,0))</f>
        <v>1.1668799999999999</v>
      </c>
      <c r="AT24" s="68">
        <f t="shared" si="23"/>
        <v>1.3127399999999997E-2</v>
      </c>
      <c r="AU24" s="68">
        <f t="shared" si="50"/>
        <v>3.4184668029175413E-2</v>
      </c>
      <c r="AV24" s="68">
        <f t="shared" si="51"/>
        <v>3.902013921359436E-3</v>
      </c>
      <c r="AW24" s="64">
        <f t="shared" si="47"/>
        <v>2.601342614239624E-3</v>
      </c>
      <c r="AY24" s="2">
        <f t="shared" si="24"/>
        <v>49.762556576407221</v>
      </c>
      <c r="AZ24" s="2">
        <f t="shared" si="25"/>
        <v>1244.0639144101806</v>
      </c>
      <c r="BA24">
        <f t="shared" si="26"/>
        <v>49.759955233792979</v>
      </c>
      <c r="BB24">
        <f t="shared" si="27"/>
        <v>1243.9988808448245</v>
      </c>
      <c r="BC24" s="83">
        <v>11.9</v>
      </c>
      <c r="BD24" s="112"/>
      <c r="BE24" s="2">
        <f t="shared" si="28"/>
        <v>37.862556576407222</v>
      </c>
      <c r="BF24">
        <f t="shared" si="29"/>
        <v>37.859955233792981</v>
      </c>
      <c r="BH24" s="2">
        <f t="shared" si="30"/>
        <v>946.56391441018059</v>
      </c>
      <c r="BI24" s="67">
        <f t="shared" si="30"/>
        <v>946.4988808448245</v>
      </c>
      <c r="BK24">
        <f t="shared" si="31"/>
        <v>35.445152855201307</v>
      </c>
      <c r="BL24">
        <f t="shared" si="44"/>
        <v>303.5841963284924</v>
      </c>
      <c r="BN24">
        <f t="shared" si="45"/>
        <v>2009</v>
      </c>
    </row>
    <row r="25" spans="1:66" x14ac:dyDescent="0.25">
      <c r="A25" s="24">
        <f t="shared" si="32"/>
        <v>2010</v>
      </c>
      <c r="B25" s="24">
        <v>1</v>
      </c>
      <c r="C25" s="40">
        <f>INDEX((WasteGen!$I$2:$I$52),MATCH(A25,WasteGen!$A$2:$A$52,0))</f>
        <v>64.153748977500001</v>
      </c>
      <c r="D25" s="40">
        <f t="shared" si="2"/>
        <v>9.1419092292937503</v>
      </c>
      <c r="E25" s="40">
        <f t="shared" si="3"/>
        <v>26.125794193760669</v>
      </c>
      <c r="F25" s="40">
        <f t="shared" si="33"/>
        <v>8.3530940874230577</v>
      </c>
      <c r="G25" s="34">
        <f t="shared" si="4"/>
        <v>5.5687293916153715</v>
      </c>
      <c r="H25">
        <f t="shared" si="5"/>
        <v>3.0473030764312501</v>
      </c>
      <c r="I25" s="45">
        <f>INDEX((WasteGen!$J$2:$J$52),MATCH(A25,WasteGen!$A$2:$A$52,0))</f>
        <v>213.845829925</v>
      </c>
      <c r="J25" s="45">
        <f t="shared" si="6"/>
        <v>94.306010996924996</v>
      </c>
      <c r="K25" s="45">
        <f t="shared" si="34"/>
        <v>464.41698014580004</v>
      </c>
      <c r="L25" s="45">
        <f t="shared" si="35"/>
        <v>68.58335811016866</v>
      </c>
      <c r="M25" s="43">
        <f t="shared" si="7"/>
        <v>45.722238740112438</v>
      </c>
      <c r="N25">
        <f t="shared" si="8"/>
        <v>31.435336998975</v>
      </c>
      <c r="O25" s="48">
        <f>INDEX((WasteGen!$K$2:$K$52),MATCH(A25,WasteGen!$A$2:$A$52,0))</f>
        <v>51.322999181999997</v>
      </c>
      <c r="P25" s="48">
        <f t="shared" si="9"/>
        <v>5.0039924202449999</v>
      </c>
      <c r="Q25" s="48">
        <f t="shared" si="36"/>
        <v>34.862600070155892</v>
      </c>
      <c r="R25" s="48">
        <f t="shared" si="37"/>
        <v>2.1649933354782722</v>
      </c>
      <c r="S25" s="49">
        <f t="shared" si="10"/>
        <v>1.4433288903188481</v>
      </c>
      <c r="T25">
        <f t="shared" si="11"/>
        <v>1.667997473415</v>
      </c>
      <c r="U25" s="51">
        <f>INDEX((WasteGen!$L$2:$L$52),MATCH(A25,WasteGen!$A$2:$A$52,0))</f>
        <v>8.5538331969999994</v>
      </c>
      <c r="V25" s="51">
        <f t="shared" si="12"/>
        <v>3.2076874488749997E-2</v>
      </c>
      <c r="W25" s="51">
        <f t="shared" si="38"/>
        <v>0.25731036220836684</v>
      </c>
      <c r="X25" s="51">
        <f t="shared" si="39"/>
        <v>8.0227512444962772E-3</v>
      </c>
      <c r="Y25" s="36">
        <f t="shared" si="13"/>
        <v>5.3485008296641845E-3</v>
      </c>
      <c r="Z25">
        <f t="shared" si="14"/>
        <v>1.0692291496249999E-2</v>
      </c>
      <c r="AA25" s="54">
        <f>INDEX((WasteGen!$M$2:$M$52),MATCH(A25,WasteGen!$A$2:$A$52,0))</f>
        <v>21.3845829925</v>
      </c>
      <c r="AB25" s="54">
        <f t="shared" si="15"/>
        <v>0.64153748977500002</v>
      </c>
      <c r="AC25" s="54">
        <f t="shared" si="40"/>
        <v>4.4695641115584479</v>
      </c>
      <c r="AD25" s="54">
        <f t="shared" si="41"/>
        <v>0.27756324813824002</v>
      </c>
      <c r="AE25" s="21">
        <f t="shared" si="16"/>
        <v>0.18504216542549334</v>
      </c>
      <c r="AF25">
        <f t="shared" si="17"/>
        <v>0.21384582992500001</v>
      </c>
      <c r="AG25" s="58">
        <f>INDEX((WasteGen!$N$2:$N$52),MATCH(A25,WasteGen!$A$2:$A$52,0))</f>
        <v>1.28307497955</v>
      </c>
      <c r="AH25" s="58">
        <f t="shared" si="18"/>
        <v>1.9246124693250001E-3</v>
      </c>
      <c r="AI25" s="58">
        <f t="shared" si="42"/>
        <v>1.4514647653276345E-2</v>
      </c>
      <c r="AJ25" s="58">
        <f t="shared" si="43"/>
        <v>6.4550490729390285E-4</v>
      </c>
      <c r="AK25" s="56">
        <f t="shared" si="19"/>
        <v>4.3033660486260187E-4</v>
      </c>
      <c r="AL25">
        <f t="shared" si="20"/>
        <v>6.4153748977500004E-4</v>
      </c>
      <c r="AM25" s="62">
        <f>INDEX((WasteGen!$P$2:$P$52),MATCH(A25,WasteGen!$A$2:$A$52,0))</f>
        <v>10.949</v>
      </c>
      <c r="AN25" s="62">
        <f t="shared" si="21"/>
        <v>0.24635249999999997</v>
      </c>
      <c r="AO25" s="62">
        <f t="shared" si="48"/>
        <v>1.2472136303789649</v>
      </c>
      <c r="AP25" s="62">
        <f t="shared" si="49"/>
        <v>3.0480759277881474E-2</v>
      </c>
      <c r="AQ25" s="60">
        <f t="shared" si="22"/>
        <v>2.0320506185254314E-2</v>
      </c>
      <c r="AR25">
        <f t="shared" si="46"/>
        <v>8.2117499999999996E-2</v>
      </c>
      <c r="AS25" s="68">
        <f>INDEX((WasteGen!$Q$2:$Q$52),MATCH(A25,WasteGen!$A$2:$A$52,0))</f>
        <v>1.131624</v>
      </c>
      <c r="AT25" s="68">
        <f t="shared" si="23"/>
        <v>1.2730769999999999E-2</v>
      </c>
      <c r="AU25" s="68">
        <f t="shared" si="50"/>
        <v>4.1571171683242536E-2</v>
      </c>
      <c r="AV25" s="68">
        <f t="shared" si="51"/>
        <v>5.3442663459328764E-3</v>
      </c>
      <c r="AW25" s="64">
        <f t="shared" si="47"/>
        <v>3.5628442306219173E-3</v>
      </c>
      <c r="AY25" s="2">
        <f t="shared" si="24"/>
        <v>52.949001375322553</v>
      </c>
      <c r="AZ25" s="2">
        <f t="shared" si="25"/>
        <v>1323.7250343830638</v>
      </c>
      <c r="BA25">
        <f t="shared" si="26"/>
        <v>52.945438531091931</v>
      </c>
      <c r="BB25">
        <f t="shared" si="27"/>
        <v>1323.6359632772983</v>
      </c>
      <c r="BC25" s="83">
        <v>9</v>
      </c>
      <c r="BE25" s="2">
        <f t="shared" si="28"/>
        <v>43.949001375322553</v>
      </c>
      <c r="BF25">
        <f t="shared" si="29"/>
        <v>43.945438531091931</v>
      </c>
      <c r="BH25" s="2">
        <f t="shared" si="30"/>
        <v>1098.7250343830638</v>
      </c>
      <c r="BI25" s="67">
        <f t="shared" si="30"/>
        <v>1098.6359632772983</v>
      </c>
      <c r="BK25">
        <f t="shared" si="31"/>
        <v>36.457934707732271</v>
      </c>
      <c r="BL25">
        <f t="shared" si="44"/>
        <v>340.04213103622465</v>
      </c>
      <c r="BN25">
        <f t="shared" si="45"/>
        <v>2010</v>
      </c>
    </row>
    <row r="26" spans="1:66" x14ac:dyDescent="0.25">
      <c r="A26" s="24">
        <f t="shared" si="32"/>
        <v>2011</v>
      </c>
      <c r="B26" s="24">
        <v>1</v>
      </c>
      <c r="C26" s="40">
        <f>INDEX((WasteGen!$I$2:$I$52),MATCH(A26,WasteGen!$A$2:$A$52,0))</f>
        <v>62.174060999999995</v>
      </c>
      <c r="D26" s="40">
        <f t="shared" si="2"/>
        <v>8.8598036924999999</v>
      </c>
      <c r="E26" s="40">
        <f t="shared" si="3"/>
        <v>26.372447259179289</v>
      </c>
      <c r="F26" s="40">
        <f t="shared" si="33"/>
        <v>8.613150627081378</v>
      </c>
      <c r="G26" s="34">
        <f t="shared" si="4"/>
        <v>5.7421004180542514</v>
      </c>
      <c r="H26">
        <f t="shared" si="5"/>
        <v>2.9532678975</v>
      </c>
      <c r="I26" s="45">
        <f>INDEX((WasteGen!$J$2:$J$52),MATCH(A26,WasteGen!$A$2:$A$52,0))</f>
        <v>207.24687</v>
      </c>
      <c r="J26" s="45">
        <f t="shared" si="6"/>
        <v>91.39586967000001</v>
      </c>
      <c r="K26" s="45">
        <f t="shared" si="34"/>
        <v>483.20813604895278</v>
      </c>
      <c r="L26" s="45">
        <f t="shared" si="35"/>
        <v>72.604713766847283</v>
      </c>
      <c r="M26" s="43">
        <f t="shared" si="7"/>
        <v>48.403142511231522</v>
      </c>
      <c r="N26">
        <f t="shared" si="8"/>
        <v>30.465289889999998</v>
      </c>
      <c r="O26" s="48">
        <f>INDEX((WasteGen!$K$2:$K$52),MATCH(A26,WasteGen!$A$2:$A$52,0))</f>
        <v>49.739248799999999</v>
      </c>
      <c r="P26" s="48">
        <f t="shared" si="9"/>
        <v>4.8495767580000004</v>
      </c>
      <c r="Q26" s="48">
        <f t="shared" si="36"/>
        <v>37.355249609266032</v>
      </c>
      <c r="R26" s="48">
        <f t="shared" si="37"/>
        <v>2.3569272188898598</v>
      </c>
      <c r="S26" s="49">
        <f t="shared" si="10"/>
        <v>1.5712848125932397</v>
      </c>
      <c r="T26">
        <f t="shared" si="11"/>
        <v>1.6165255860000001</v>
      </c>
      <c r="U26" s="51">
        <f>INDEX((WasteGen!$L$2:$L$52),MATCH(A26,WasteGen!$A$2:$A$52,0))</f>
        <v>8.2898747999999998</v>
      </c>
      <c r="V26" s="51">
        <f t="shared" si="12"/>
        <v>3.1087030500000001E-2</v>
      </c>
      <c r="W26" s="51">
        <f t="shared" si="38"/>
        <v>0.27954730990759524</v>
      </c>
      <c r="X26" s="51">
        <f t="shared" si="39"/>
        <v>8.8500828007715797E-3</v>
      </c>
      <c r="Y26" s="36">
        <f t="shared" si="13"/>
        <v>5.9000552005143859E-3</v>
      </c>
      <c r="Z26">
        <f t="shared" si="14"/>
        <v>1.0362343499999999E-2</v>
      </c>
      <c r="AA26" s="54">
        <f>INDEX((WasteGen!$M$2:$M$52),MATCH(A26,WasteGen!$A$2:$A$52,0))</f>
        <v>20.724687000000003</v>
      </c>
      <c r="AB26" s="54">
        <f t="shared" si="15"/>
        <v>0.62174061000000014</v>
      </c>
      <c r="AC26" s="54">
        <f t="shared" si="40"/>
        <v>4.7891345652905173</v>
      </c>
      <c r="AD26" s="54">
        <f t="shared" si="41"/>
        <v>0.30217015626793076</v>
      </c>
      <c r="AE26" s="21">
        <f t="shared" si="16"/>
        <v>0.20144677084528717</v>
      </c>
      <c r="AF26">
        <f t="shared" si="17"/>
        <v>0.20724687000000003</v>
      </c>
      <c r="AG26" s="58">
        <f>INDEX((WasteGen!$N$2:$N$52),MATCH(A26,WasteGen!$A$2:$A$52,0))</f>
        <v>1.2434812200000001</v>
      </c>
      <c r="AH26" s="58">
        <f t="shared" si="18"/>
        <v>1.86522183E-3</v>
      </c>
      <c r="AI26" s="58">
        <f t="shared" si="42"/>
        <v>1.5671981764056698E-2</v>
      </c>
      <c r="AJ26" s="58">
        <f t="shared" si="43"/>
        <v>7.0788771921964806E-4</v>
      </c>
      <c r="AK26" s="56">
        <f t="shared" si="19"/>
        <v>4.7192514614643203E-4</v>
      </c>
      <c r="AL26">
        <f t="shared" si="20"/>
        <v>6.2174061000000002E-4</v>
      </c>
      <c r="AM26" s="62">
        <f>INDEX((WasteGen!$P$2:$P$52),MATCH(A26,WasteGen!$A$2:$A$52,0))</f>
        <v>10.401999999999999</v>
      </c>
      <c r="AN26" s="62">
        <f t="shared" si="21"/>
        <v>0.23404499999999995</v>
      </c>
      <c r="AO26" s="62">
        <f t="shared" si="48"/>
        <v>1.4443978969820863</v>
      </c>
      <c r="AP26" s="62">
        <f t="shared" si="49"/>
        <v>3.6860733396878467E-2</v>
      </c>
      <c r="AQ26" s="60">
        <f t="shared" si="22"/>
        <v>2.4573822264585644E-2</v>
      </c>
      <c r="AR26">
        <f t="shared" si="46"/>
        <v>7.8014999999999987E-2</v>
      </c>
      <c r="AS26" s="68">
        <f>INDEX((WasteGen!$Q$2:$Q$52),MATCH(A26,WasteGen!$A$2:$A$52,0))</f>
        <v>1.5630550000000001</v>
      </c>
      <c r="AT26" s="68">
        <f t="shared" si="23"/>
        <v>1.7584368749999999E-2</v>
      </c>
      <c r="AU26" s="68">
        <f t="shared" si="50"/>
        <v>5.2656503683839589E-2</v>
      </c>
      <c r="AV26" s="68">
        <f t="shared" si="51"/>
        <v>6.4990367494029422E-3</v>
      </c>
      <c r="AW26" s="64">
        <f t="shared" si="47"/>
        <v>4.3326911662686278E-3</v>
      </c>
      <c r="AY26" s="2">
        <f t="shared" si="24"/>
        <v>55.953253006501811</v>
      </c>
      <c r="AZ26" s="2">
        <f t="shared" si="25"/>
        <v>1398.8313251625452</v>
      </c>
      <c r="BA26">
        <f t="shared" si="26"/>
        <v>55.948920315335542</v>
      </c>
      <c r="BB26">
        <f t="shared" si="27"/>
        <v>1398.7230078833886</v>
      </c>
      <c r="BC26" s="83">
        <v>10.199999999999999</v>
      </c>
      <c r="BE26" s="2">
        <f t="shared" si="28"/>
        <v>45.753253006501808</v>
      </c>
      <c r="BF26">
        <f t="shared" si="29"/>
        <v>45.748920315335539</v>
      </c>
      <c r="BH26" s="2">
        <f t="shared" si="30"/>
        <v>1143.8313251625452</v>
      </c>
      <c r="BI26" s="67">
        <f t="shared" si="30"/>
        <v>1143.7230078833884</v>
      </c>
      <c r="BK26">
        <f t="shared" si="31"/>
        <v>35.331329327609993</v>
      </c>
      <c r="BL26">
        <f t="shared" si="44"/>
        <v>375.37346036383462</v>
      </c>
      <c r="BN26">
        <f t="shared" si="45"/>
        <v>2011</v>
      </c>
    </row>
    <row r="27" spans="1:66" x14ac:dyDescent="0.25">
      <c r="A27" s="24">
        <f t="shared" si="32"/>
        <v>2012</v>
      </c>
      <c r="B27" s="24">
        <v>1</v>
      </c>
      <c r="C27" s="40">
        <f>INDEX((WasteGen!$I$2:$I$52),MATCH(A27,WasteGen!$A$2:$A$52,0))</f>
        <v>58.180867482000004</v>
      </c>
      <c r="D27" s="40">
        <f t="shared" si="2"/>
        <v>8.2907736161849996</v>
      </c>
      <c r="E27" s="40">
        <f t="shared" si="3"/>
        <v>25.968753677030531</v>
      </c>
      <c r="F27" s="40">
        <f t="shared" si="33"/>
        <v>8.6944671983337578</v>
      </c>
      <c r="G27" s="34">
        <f t="shared" si="4"/>
        <v>5.7963114655558385</v>
      </c>
      <c r="H27">
        <f t="shared" si="5"/>
        <v>2.763591205395</v>
      </c>
      <c r="I27" s="45">
        <f>INDEX((WasteGen!$J$2:$J$52),MATCH(A27,WasteGen!$A$2:$A$52,0))</f>
        <v>193.93622494000002</v>
      </c>
      <c r="J27" s="45">
        <f t="shared" si="6"/>
        <v>85.525875198540007</v>
      </c>
      <c r="K27" s="45">
        <f t="shared" si="34"/>
        <v>493.19157867616019</v>
      </c>
      <c r="L27" s="45">
        <f t="shared" si="35"/>
        <v>75.542432571332611</v>
      </c>
      <c r="M27" s="43">
        <f t="shared" si="7"/>
        <v>50.361621714221741</v>
      </c>
      <c r="N27">
        <f t="shared" si="8"/>
        <v>28.508625066180002</v>
      </c>
      <c r="O27" s="48">
        <f>INDEX((WasteGen!$K$2:$K$52),MATCH(A27,WasteGen!$A$2:$A$52,0))</f>
        <v>46.544693985600006</v>
      </c>
      <c r="P27" s="48">
        <f t="shared" si="9"/>
        <v>4.5381076635960005</v>
      </c>
      <c r="Q27" s="48">
        <f t="shared" si="36"/>
        <v>39.367911540319739</v>
      </c>
      <c r="R27" s="48">
        <f t="shared" si="37"/>
        <v>2.5254457325422948</v>
      </c>
      <c r="S27" s="49">
        <f t="shared" si="10"/>
        <v>1.6836304883615298</v>
      </c>
      <c r="T27">
        <f t="shared" si="11"/>
        <v>1.5127025545320003</v>
      </c>
      <c r="U27" s="51">
        <f>INDEX((WasteGen!$L$2:$L$52),MATCH(A27,WasteGen!$A$2:$A$52,0))</f>
        <v>7.757448997600001</v>
      </c>
      <c r="V27" s="51">
        <f t="shared" si="12"/>
        <v>2.9090433741000003E-2</v>
      </c>
      <c r="W27" s="51">
        <f t="shared" si="38"/>
        <v>0.29902283028800647</v>
      </c>
      <c r="X27" s="51">
        <f t="shared" si="39"/>
        <v>9.6149133605888046E-3</v>
      </c>
      <c r="Y27" s="36">
        <f t="shared" si="13"/>
        <v>6.4099422403925358E-3</v>
      </c>
      <c r="Z27">
        <f t="shared" si="14"/>
        <v>9.6968112470000017E-3</v>
      </c>
      <c r="AA27" s="54">
        <f>INDEX((WasteGen!$M$2:$M$52),MATCH(A27,WasteGen!$A$2:$A$52,0))</f>
        <v>19.393622494000002</v>
      </c>
      <c r="AB27" s="54">
        <f t="shared" si="15"/>
        <v>0.58180867482000009</v>
      </c>
      <c r="AC27" s="54">
        <f t="shared" si="40"/>
        <v>5.0471681461948386</v>
      </c>
      <c r="AD27" s="54">
        <f t="shared" si="41"/>
        <v>0.32377509391567882</v>
      </c>
      <c r="AE27" s="21">
        <f t="shared" si="16"/>
        <v>0.21585006261045253</v>
      </c>
      <c r="AF27">
        <f t="shared" si="17"/>
        <v>0.19393622494000004</v>
      </c>
      <c r="AG27" s="58">
        <f>INDEX((WasteGen!$N$2:$N$52),MATCH(A27,WasteGen!$A$2:$A$52,0))</f>
        <v>1.1636173496400002</v>
      </c>
      <c r="AH27" s="58">
        <f t="shared" si="18"/>
        <v>1.7454260244600002E-3</v>
      </c>
      <c r="AI27" s="58">
        <f t="shared" si="42"/>
        <v>1.6653076218669339E-2</v>
      </c>
      <c r="AJ27" s="58">
        <f t="shared" si="43"/>
        <v>7.6433156984736031E-4</v>
      </c>
      <c r="AK27" s="56">
        <f t="shared" si="19"/>
        <v>5.0955437989824021E-4</v>
      </c>
      <c r="AL27">
        <f t="shared" si="20"/>
        <v>5.8180867482000007E-4</v>
      </c>
      <c r="AM27" s="62">
        <f>INDEX((WasteGen!$P$2:$P$52),MATCH(A27,WasteGen!$A$2:$A$52,0))</f>
        <v>7.37</v>
      </c>
      <c r="AN27" s="62">
        <f t="shared" si="21"/>
        <v>0.165825</v>
      </c>
      <c r="AO27" s="62">
        <f t="shared" si="48"/>
        <v>1.5675344877931239</v>
      </c>
      <c r="AP27" s="62">
        <f t="shared" si="49"/>
        <v>4.2688409188962446E-2</v>
      </c>
      <c r="AQ27" s="60">
        <f t="shared" si="22"/>
        <v>2.8458939459308295E-2</v>
      </c>
      <c r="AR27">
        <f t="shared" si="46"/>
        <v>5.5274999999999998E-2</v>
      </c>
      <c r="AS27" s="68">
        <f>INDEX((WasteGen!$Q$2:$Q$52),MATCH(A27,WasteGen!$A$2:$A$52,0))</f>
        <v>0.67796900000000004</v>
      </c>
      <c r="AT27" s="68">
        <f t="shared" si="23"/>
        <v>7.6271512500000003E-3</v>
      </c>
      <c r="AU27" s="68">
        <f t="shared" si="50"/>
        <v>5.2051590773033327E-2</v>
      </c>
      <c r="AV27" s="68">
        <f t="shared" si="51"/>
        <v>8.2320641608062597E-3</v>
      </c>
      <c r="AW27" s="64">
        <f t="shared" si="47"/>
        <v>5.4880427738708392E-3</v>
      </c>
      <c r="AY27" s="2">
        <f t="shared" si="24"/>
        <v>58.098280209603033</v>
      </c>
      <c r="AZ27" s="2">
        <f t="shared" si="25"/>
        <v>1452.4570052400759</v>
      </c>
      <c r="BA27">
        <f t="shared" si="26"/>
        <v>58.092792166829163</v>
      </c>
      <c r="BB27">
        <f t="shared" si="27"/>
        <v>1452.3198041707292</v>
      </c>
      <c r="BC27" s="83">
        <v>13.83</v>
      </c>
      <c r="BE27" s="2">
        <f t="shared" si="28"/>
        <v>44.268280209603034</v>
      </c>
      <c r="BF27">
        <f t="shared" si="29"/>
        <v>44.262792166829165</v>
      </c>
      <c r="BH27" s="2">
        <f t="shared" si="30"/>
        <v>1106.7070052400759</v>
      </c>
      <c r="BI27" s="67">
        <f t="shared" si="30"/>
        <v>1106.5698041707292</v>
      </c>
      <c r="BK27">
        <f t="shared" si="31"/>
        <v>33.044408670968821</v>
      </c>
      <c r="BL27">
        <f t="shared" si="44"/>
        <v>408.41786903480346</v>
      </c>
      <c r="BN27">
        <f t="shared" si="45"/>
        <v>2012</v>
      </c>
    </row>
    <row r="28" spans="1:66" x14ac:dyDescent="0.25">
      <c r="A28" s="24">
        <f t="shared" si="32"/>
        <v>2013</v>
      </c>
      <c r="B28" s="24">
        <v>1</v>
      </c>
      <c r="C28" s="40">
        <f>INDEX((WasteGen!$I$2:$I$52),MATCH(A28,WasteGen!$A$2:$A$52,0))</f>
        <v>64.456379938500007</v>
      </c>
      <c r="D28" s="40">
        <f t="shared" si="2"/>
        <v>9.1850341412362511</v>
      </c>
      <c r="E28" s="40">
        <f t="shared" si="3"/>
        <v>26.592410301511535</v>
      </c>
      <c r="F28" s="40">
        <f t="shared" si="33"/>
        <v>8.5613775167552468</v>
      </c>
      <c r="G28" s="34">
        <f t="shared" si="4"/>
        <v>5.7075850111701643</v>
      </c>
      <c r="H28">
        <f t="shared" si="5"/>
        <v>3.0616780470787504</v>
      </c>
      <c r="I28" s="45">
        <f>INDEX((WasteGen!$J$2:$J$52),MATCH(A28,WasteGen!$A$2:$A$52,0))</f>
        <v>214.85459979500001</v>
      </c>
      <c r="J28" s="45">
        <f t="shared" si="6"/>
        <v>94.750878509594997</v>
      </c>
      <c r="K28" s="45">
        <f t="shared" si="34"/>
        <v>510.83926128029862</v>
      </c>
      <c r="L28" s="45">
        <f t="shared" si="35"/>
        <v>77.103195905456559</v>
      </c>
      <c r="M28" s="43">
        <f t="shared" si="7"/>
        <v>51.402130603637701</v>
      </c>
      <c r="N28">
        <f t="shared" si="8"/>
        <v>31.583626169864999</v>
      </c>
      <c r="O28" s="48">
        <f>INDEX((WasteGen!$K$2:$K$52),MATCH(A28,WasteGen!$A$2:$A$52,0))</f>
        <v>51.565103950800001</v>
      </c>
      <c r="P28" s="48">
        <f t="shared" si="9"/>
        <v>5.0275976352030005</v>
      </c>
      <c r="Q28" s="48">
        <f t="shared" si="36"/>
        <v>41.733995058001184</v>
      </c>
      <c r="R28" s="48">
        <f t="shared" si="37"/>
        <v>2.6615141175215538</v>
      </c>
      <c r="S28" s="49">
        <f t="shared" si="10"/>
        <v>1.7743427450143692</v>
      </c>
      <c r="T28">
        <f t="shared" si="11"/>
        <v>1.6758658784010001</v>
      </c>
      <c r="U28" s="51">
        <f>INDEX((WasteGen!$L$2:$L$52),MATCH(A28,WasteGen!$A$2:$A$52,0))</f>
        <v>8.5941839918000014</v>
      </c>
      <c r="V28" s="51">
        <f t="shared" si="12"/>
        <v>3.2228189969250004E-2</v>
      </c>
      <c r="W28" s="51">
        <f t="shared" si="38"/>
        <v>0.32096625448001614</v>
      </c>
      <c r="X28" s="51">
        <f t="shared" si="39"/>
        <v>1.0284765777240331E-2</v>
      </c>
      <c r="Y28" s="36">
        <f t="shared" si="13"/>
        <v>6.8565105181602201E-3</v>
      </c>
      <c r="Z28">
        <f t="shared" si="14"/>
        <v>1.0742729989750002E-2</v>
      </c>
      <c r="AA28" s="54">
        <f>INDEX((WasteGen!$M$2:$M$52),MATCH(A28,WasteGen!$A$2:$A$52,0))</f>
        <v>21.485459979500003</v>
      </c>
      <c r="AB28" s="54">
        <f t="shared" si="15"/>
        <v>0.64456379938500008</v>
      </c>
      <c r="AC28" s="54">
        <f t="shared" si="40"/>
        <v>5.3505121869232291</v>
      </c>
      <c r="AD28" s="54">
        <f t="shared" si="41"/>
        <v>0.34121975865660947</v>
      </c>
      <c r="AE28" s="21">
        <f t="shared" si="16"/>
        <v>0.22747983910440631</v>
      </c>
      <c r="AF28">
        <f t="shared" si="17"/>
        <v>0.21485459979500005</v>
      </c>
      <c r="AG28" s="58">
        <f>INDEX((WasteGen!$N$2:$N$52),MATCH(A28,WasteGen!$A$2:$A$52,0))</f>
        <v>1.2891275987700002</v>
      </c>
      <c r="AH28" s="58">
        <f t="shared" si="18"/>
        <v>1.9336913981550003E-3</v>
      </c>
      <c r="AI28" s="58">
        <f t="shared" si="42"/>
        <v>1.7774587505806363E-2</v>
      </c>
      <c r="AJ28" s="58">
        <f t="shared" si="43"/>
        <v>8.1218011101797695E-4</v>
      </c>
      <c r="AK28" s="56">
        <f t="shared" si="19"/>
        <v>5.4145340734531797E-4</v>
      </c>
      <c r="AL28">
        <f t="shared" si="20"/>
        <v>6.4456379938500005E-4</v>
      </c>
      <c r="AM28" s="62">
        <f>INDEX((WasteGen!$P$2:$P$52),MATCH(A28,WasteGen!$A$2:$A$52,0))</f>
        <v>6.9630000000000001</v>
      </c>
      <c r="AN28" s="62">
        <f t="shared" si="21"/>
        <v>0.15666749999999999</v>
      </c>
      <c r="AO28" s="62">
        <f t="shared" si="48"/>
        <v>1.6778743423620854</v>
      </c>
      <c r="AP28" s="62">
        <f t="shared" si="49"/>
        <v>4.6327645431038331E-2</v>
      </c>
      <c r="AQ28" s="60">
        <f t="shared" si="22"/>
        <v>3.0885096954025554E-2</v>
      </c>
      <c r="AR28">
        <f t="shared" si="46"/>
        <v>5.2222499999999998E-2</v>
      </c>
      <c r="AS28" s="68">
        <f>INDEX((WasteGen!$Q$2:$Q$52),MATCH(A28,WasteGen!$A$2:$A$52,0))</f>
        <v>0.32495800000000002</v>
      </c>
      <c r="AT28" s="68">
        <f t="shared" si="23"/>
        <v>3.6557775000000004E-3</v>
      </c>
      <c r="AU28" s="68">
        <f t="shared" si="50"/>
        <v>4.7569873283081175E-2</v>
      </c>
      <c r="AV28" s="68">
        <f t="shared" si="51"/>
        <v>8.1374949899521466E-3</v>
      </c>
      <c r="AW28" s="64">
        <f t="shared" si="47"/>
        <v>5.4249966599680972E-3</v>
      </c>
      <c r="AY28" s="2">
        <f t="shared" si="24"/>
        <v>59.155246256466143</v>
      </c>
      <c r="AZ28" s="2">
        <f t="shared" si="25"/>
        <v>1478.8811564116536</v>
      </c>
      <c r="BA28">
        <f t="shared" si="26"/>
        <v>59.149821259806174</v>
      </c>
      <c r="BB28">
        <f t="shared" si="27"/>
        <v>1478.7455314951544</v>
      </c>
      <c r="BC28" s="83">
        <v>15.42</v>
      </c>
      <c r="BE28" s="2">
        <f t="shared" si="28"/>
        <v>43.735246256466141</v>
      </c>
      <c r="BF28">
        <f t="shared" si="29"/>
        <v>43.729821259806172</v>
      </c>
      <c r="BH28" s="2">
        <f t="shared" si="30"/>
        <v>1093.3811564116536</v>
      </c>
      <c r="BI28" s="67">
        <f t="shared" si="30"/>
        <v>1093.2455314951544</v>
      </c>
      <c r="BK28">
        <f t="shared" si="31"/>
        <v>36.599634488928885</v>
      </c>
      <c r="BL28">
        <f t="shared" si="44"/>
        <v>445.01750352373233</v>
      </c>
      <c r="BN28">
        <f t="shared" si="45"/>
        <v>2013</v>
      </c>
    </row>
    <row r="29" spans="1:66" x14ac:dyDescent="0.25">
      <c r="A29" s="24">
        <f t="shared" si="32"/>
        <v>2014</v>
      </c>
      <c r="B29" s="24">
        <v>1</v>
      </c>
      <c r="C29" s="40">
        <f>INDEX((WasteGen!$I$2:$I$52),MATCH(A29,WasteGen!$A$2:$A$52,0))</f>
        <v>62.520861037500005</v>
      </c>
      <c r="D29" s="40">
        <f t="shared" si="2"/>
        <v>8.9092226978437505</v>
      </c>
      <c r="E29" s="40">
        <f t="shared" si="3"/>
        <v>26.73464839535157</v>
      </c>
      <c r="F29" s="40">
        <f t="shared" si="33"/>
        <v>8.7669846040037136</v>
      </c>
      <c r="G29" s="34">
        <f t="shared" si="4"/>
        <v>5.8446564026691421</v>
      </c>
      <c r="H29">
        <f t="shared" si="5"/>
        <v>2.9697408992812502</v>
      </c>
      <c r="I29" s="45">
        <f>INDEX((WasteGen!$J$2:$J$52),MATCH(A29,WasteGen!$A$2:$A$52,0))</f>
        <v>208.40287012500002</v>
      </c>
      <c r="J29" s="45">
        <f t="shared" si="6"/>
        <v>91.905665725125004</v>
      </c>
      <c r="K29" s="45">
        <f t="shared" si="34"/>
        <v>522.88277740340027</v>
      </c>
      <c r="L29" s="45">
        <f t="shared" si="35"/>
        <v>79.862149602023351</v>
      </c>
      <c r="M29" s="43">
        <f t="shared" si="7"/>
        <v>53.241433068015567</v>
      </c>
      <c r="N29">
        <f t="shared" si="8"/>
        <v>30.635221908375001</v>
      </c>
      <c r="O29" s="48">
        <f>INDEX((WasteGen!$K$2:$K$52),MATCH(A29,WasteGen!$A$2:$A$52,0))</f>
        <v>50.01668883</v>
      </c>
      <c r="P29" s="48">
        <f t="shared" si="9"/>
        <v>4.8766271609250005</v>
      </c>
      <c r="Q29" s="48">
        <f t="shared" si="36"/>
        <v>43.789146232990689</v>
      </c>
      <c r="R29" s="48">
        <f t="shared" si="37"/>
        <v>2.8214759859354928</v>
      </c>
      <c r="S29" s="49">
        <f t="shared" si="10"/>
        <v>1.8809839906236618</v>
      </c>
      <c r="T29">
        <f t="shared" si="11"/>
        <v>1.6255423869750001</v>
      </c>
      <c r="U29" s="51">
        <f>INDEX((WasteGen!$L$2:$L$52),MATCH(A29,WasteGen!$A$2:$A$52,0))</f>
        <v>8.3361148050000011</v>
      </c>
      <c r="V29" s="51">
        <f t="shared" si="12"/>
        <v>3.1260430518750007E-2</v>
      </c>
      <c r="W29" s="51">
        <f t="shared" si="38"/>
        <v>0.341187184280558</v>
      </c>
      <c r="X29" s="51">
        <f t="shared" si="39"/>
        <v>1.1039500718208148E-2</v>
      </c>
      <c r="Y29" s="36">
        <f t="shared" si="13"/>
        <v>7.3596671454720982E-3</v>
      </c>
      <c r="Z29">
        <f t="shared" si="14"/>
        <v>1.0420143506250002E-2</v>
      </c>
      <c r="AA29" s="54">
        <f>INDEX((WasteGen!$M$2:$M$52),MATCH(A29,WasteGen!$A$2:$A$52,0))</f>
        <v>20.840287012500003</v>
      </c>
      <c r="AB29" s="54">
        <f t="shared" si="15"/>
        <v>0.62520861037500008</v>
      </c>
      <c r="AC29" s="54">
        <f t="shared" si="40"/>
        <v>5.6139931067936786</v>
      </c>
      <c r="AD29" s="54">
        <f t="shared" si="41"/>
        <v>0.36172769050455039</v>
      </c>
      <c r="AE29" s="21">
        <f t="shared" si="16"/>
        <v>0.24115179366970024</v>
      </c>
      <c r="AF29">
        <f t="shared" si="17"/>
        <v>0.20840287012500003</v>
      </c>
      <c r="AG29" s="58">
        <f>INDEX((WasteGen!$N$2:$N$52),MATCH(A29,WasteGen!$A$2:$A$52,0))</f>
        <v>1.2504172207500002</v>
      </c>
      <c r="AH29" s="58">
        <f t="shared" si="18"/>
        <v>1.8756258311250005E-3</v>
      </c>
      <c r="AI29" s="58">
        <f t="shared" si="42"/>
        <v>1.8783336475010771E-2</v>
      </c>
      <c r="AJ29" s="58">
        <f t="shared" si="43"/>
        <v>8.6687686192059462E-4</v>
      </c>
      <c r="AK29" s="56">
        <f t="shared" si="19"/>
        <v>5.7791790794706308E-4</v>
      </c>
      <c r="AL29">
        <f t="shared" si="20"/>
        <v>6.2520861037500014E-4</v>
      </c>
      <c r="AM29" s="62">
        <f>INDEX((WasteGen!$P$2:$P$52),MATCH(A29,WasteGen!$A$2:$A$52,0))</f>
        <v>5.1909999999999998</v>
      </c>
      <c r="AN29" s="62">
        <f t="shared" si="21"/>
        <v>0.11679749999999998</v>
      </c>
      <c r="AO29" s="62">
        <f t="shared" si="48"/>
        <v>1.7450831614009261</v>
      </c>
      <c r="AP29" s="62">
        <f t="shared" si="49"/>
        <v>4.9588680961159197E-2</v>
      </c>
      <c r="AQ29" s="60">
        <f t="shared" si="22"/>
        <v>3.3059120640772793E-2</v>
      </c>
      <c r="AR29">
        <f t="shared" si="46"/>
        <v>3.8932499999999995E-2</v>
      </c>
      <c r="AS29" s="68">
        <f>INDEX((WasteGen!$Q$2:$Q$52),MATCH(A29,WasteGen!$A$2:$A$52,0))</f>
        <v>0.18939</v>
      </c>
      <c r="AT29" s="68">
        <f t="shared" si="23"/>
        <v>2.1306375000000001E-3</v>
      </c>
      <c r="AU29" s="68">
        <f>AT29+AU28*$M$9</f>
        <v>4.2263665918883891E-2</v>
      </c>
      <c r="AV29" s="68">
        <f t="shared" si="51"/>
        <v>7.4368448641972821E-3</v>
      </c>
      <c r="AW29" s="64">
        <f t="shared" si="47"/>
        <v>4.9578965761315208E-3</v>
      </c>
      <c r="AY29" s="2">
        <f t="shared" si="24"/>
        <v>61.254179857248396</v>
      </c>
      <c r="AZ29" s="2">
        <f t="shared" si="25"/>
        <v>1531.3544964312098</v>
      </c>
      <c r="BA29">
        <f t="shared" si="26"/>
        <v>61.249221960672266</v>
      </c>
      <c r="BB29">
        <f t="shared" si="27"/>
        <v>1531.2305490168067</v>
      </c>
      <c r="BC29" s="83">
        <v>15.92</v>
      </c>
      <c r="BE29" s="2">
        <f t="shared" si="28"/>
        <v>45.334179857248394</v>
      </c>
      <c r="BF29">
        <f t="shared" si="29"/>
        <v>45.329221960672264</v>
      </c>
      <c r="BH29" s="2">
        <f t="shared" si="30"/>
        <v>1133.3544964312098</v>
      </c>
      <c r="BI29" s="67">
        <f t="shared" si="30"/>
        <v>1133.2305490168067</v>
      </c>
      <c r="BK29">
        <f>AR29+AL29+AF29+Z29+T29+N29+H29</f>
        <v>35.488885916872874</v>
      </c>
      <c r="BL29">
        <f t="shared" si="44"/>
        <v>480.50638944060518</v>
      </c>
      <c r="BN29">
        <f t="shared" si="45"/>
        <v>2014</v>
      </c>
    </row>
    <row r="30" spans="1:66" x14ac:dyDescent="0.25">
      <c r="A30" s="24">
        <v>2015</v>
      </c>
      <c r="B30" s="24">
        <v>1</v>
      </c>
      <c r="C30" s="40">
        <f>INDEX((WasteGen!$I$2:$I$52),MATCH(A30,WasteGen!$A$2:$A$52,0))</f>
        <v>63.771278258250007</v>
      </c>
      <c r="D30" s="40">
        <f t="shared" si="2"/>
        <v>9.0874071518006261</v>
      </c>
      <c r="E30" s="40">
        <f t="shared" si="3"/>
        <v>27.008177894919321</v>
      </c>
      <c r="F30" s="40">
        <f t="shared" si="33"/>
        <v>8.8138776522328737</v>
      </c>
      <c r="G30" s="34">
        <f t="shared" si="4"/>
        <v>5.8759184348219158</v>
      </c>
      <c r="H30">
        <f t="shared" si="5"/>
        <v>3.0291357172668754</v>
      </c>
      <c r="I30" s="45">
        <f>INDEX((WasteGen!$J$2:$J$52),MATCH(A30,WasteGen!$A$2:$A$52,0))</f>
        <v>212.57092752750003</v>
      </c>
      <c r="J30" s="45">
        <f t="shared" si="6"/>
        <v>93.743779039627498</v>
      </c>
      <c r="K30" s="45">
        <f t="shared" si="34"/>
        <v>534.88158153907489</v>
      </c>
      <c r="L30" s="45">
        <f t="shared" si="35"/>
        <v>81.744974903952851</v>
      </c>
      <c r="M30" s="43">
        <f t="shared" si="7"/>
        <v>54.496649935968563</v>
      </c>
      <c r="N30">
        <f t="shared" si="8"/>
        <v>31.247926346542503</v>
      </c>
      <c r="O30" s="48">
        <f>INDEX((WasteGen!$K$2:$K$52),MATCH(A30,WasteGen!$A$2:$A$52,0))</f>
        <v>51.017022606600008</v>
      </c>
      <c r="P30" s="48">
        <f t="shared" si="9"/>
        <v>4.9741597041435011</v>
      </c>
      <c r="Q30" s="48">
        <f t="shared" si="36"/>
        <v>45.802889030741859</v>
      </c>
      <c r="R30" s="48">
        <f t="shared" si="37"/>
        <v>2.9604169063923353</v>
      </c>
      <c r="S30" s="49">
        <f t="shared" si="10"/>
        <v>1.9736112709282234</v>
      </c>
      <c r="T30">
        <f t="shared" si="11"/>
        <v>1.6580532347145003</v>
      </c>
      <c r="U30" s="51">
        <f>INDEX((WasteGen!$L$2:$L$52),MATCH(A30,WasteGen!$A$2:$A$52,0))</f>
        <v>8.5028371011000008</v>
      </c>
      <c r="V30" s="51">
        <f t="shared" si="12"/>
        <v>3.1885639129125003E-2</v>
      </c>
      <c r="W30" s="51">
        <f t="shared" si="38"/>
        <v>0.36133783222810023</v>
      </c>
      <c r="X30" s="51">
        <f t="shared" si="39"/>
        <v>1.1734991181582756E-2</v>
      </c>
      <c r="Y30" s="36">
        <f t="shared" si="13"/>
        <v>7.823327454388504E-3</v>
      </c>
      <c r="Z30">
        <f t="shared" si="14"/>
        <v>1.0628546376375001E-2</v>
      </c>
      <c r="AA30" s="54">
        <f>INDEX((WasteGen!$M$2:$M$52),MATCH(A30,WasteGen!$A$2:$A$52,0))</f>
        <v>21.257092752750005</v>
      </c>
      <c r="AB30" s="54">
        <f t="shared" si="15"/>
        <v>0.63771278258250019</v>
      </c>
      <c r="AC30" s="54">
        <f t="shared" si="40"/>
        <v>5.8721652603515206</v>
      </c>
      <c r="AD30" s="54">
        <f t="shared" si="41"/>
        <v>0.3795406290246584</v>
      </c>
      <c r="AE30" s="21">
        <f t="shared" si="16"/>
        <v>0.25302708601643892</v>
      </c>
      <c r="AF30">
        <f t="shared" si="17"/>
        <v>0.21257092752750006</v>
      </c>
      <c r="AG30" s="58">
        <f>INDEX((WasteGen!$N$2:$N$52),MATCH(A30,WasteGen!$A$2:$A$52,0))</f>
        <v>1.2754255651650002</v>
      </c>
      <c r="AH30" s="58">
        <f t="shared" si="18"/>
        <v>1.9131383477475005E-3</v>
      </c>
      <c r="AI30" s="58">
        <f t="shared" si="42"/>
        <v>1.9780400693075264E-2</v>
      </c>
      <c r="AJ30" s="58">
        <f t="shared" si="43"/>
        <v>9.1607412968300512E-4</v>
      </c>
      <c r="AK30" s="56">
        <f t="shared" si="19"/>
        <v>6.1071608645533668E-4</v>
      </c>
      <c r="AM30" s="62">
        <f>INDEX((WasteGen!$P$2:$P$52),MATCH(A30,WasteGen!$A$2:$A$52,0))</f>
        <v>5.8398750000000001</v>
      </c>
      <c r="AN30" s="62">
        <f t="shared" si="21"/>
        <v>0.13139718750000001</v>
      </c>
      <c r="AO30" s="62">
        <f t="shared" si="48"/>
        <v>1.8249053471522392</v>
      </c>
      <c r="AP30" s="62">
        <f t="shared" si="49"/>
        <v>5.1575001748687004E-2</v>
      </c>
      <c r="AQ30" s="60">
        <f t="shared" si="22"/>
        <v>3.4383334499124667E-2</v>
      </c>
      <c r="AR30">
        <f t="shared" si="46"/>
        <v>4.3799062499999999E-2</v>
      </c>
      <c r="AS30" s="68">
        <f>INDEX((WasteGen!$Q$2:$Q$52),MATCH(A30,WasteGen!$A$2:$A$52,0))</f>
        <v>0.18939</v>
      </c>
      <c r="AT30" s="68">
        <f t="shared" si="23"/>
        <v>2.1306375000000001E-3</v>
      </c>
      <c r="AU30" s="68">
        <f>AT30+AU29*$M$9</f>
        <v>3.7787005456146008E-2</v>
      </c>
      <c r="AV30" s="68">
        <f t="shared" si="51"/>
        <v>6.6072979627378806E-3</v>
      </c>
      <c r="AW30" s="64">
        <f t="shared" si="47"/>
        <v>4.4048653084919204E-3</v>
      </c>
      <c r="AY30" s="2">
        <f t="shared" si="24"/>
        <v>62.646428971083594</v>
      </c>
      <c r="AZ30" s="2">
        <f t="shared" si="25"/>
        <v>1566.1607242770899</v>
      </c>
      <c r="BA30">
        <f t="shared" si="26"/>
        <v>62.642024105775107</v>
      </c>
      <c r="BB30">
        <f t="shared" si="27"/>
        <v>1566.0506026443777</v>
      </c>
      <c r="BC30" s="82">
        <f>BC29+(BC31-BC29)/2</f>
        <v>17.114000000000001</v>
      </c>
      <c r="BE30" s="2">
        <f t="shared" si="28"/>
        <v>45.53242897108359</v>
      </c>
      <c r="BF30">
        <f t="shared" si="29"/>
        <v>45.528024105775103</v>
      </c>
      <c r="BH30" s="2">
        <f t="shared" si="30"/>
        <v>1138.3107242770898</v>
      </c>
      <c r="BI30" s="67">
        <f t="shared" si="30"/>
        <v>1138.2006026443776</v>
      </c>
      <c r="BK30">
        <f t="shared" ref="BK30:BK65" si="52">AR30+AL30+AF30+Z30+T30+N30+H30</f>
        <v>36.202113834927751</v>
      </c>
      <c r="BL30">
        <f t="shared" si="44"/>
        <v>516.70850327553296</v>
      </c>
      <c r="BN30">
        <f t="shared" si="45"/>
        <v>2015</v>
      </c>
    </row>
    <row r="31" spans="1:66" x14ac:dyDescent="0.25">
      <c r="A31" s="24">
        <v>2016</v>
      </c>
      <c r="B31" s="24">
        <v>1</v>
      </c>
      <c r="C31" s="40">
        <f>INDEX((WasteGen!$I$2:$I$52),MATCH(A31,WasteGen!$A$2:$A$52,0))</f>
        <v>65.046703823415015</v>
      </c>
      <c r="D31" s="40">
        <f t="shared" si="2"/>
        <v>9.26915529483664</v>
      </c>
      <c r="E31" s="40">
        <f t="shared" si="3"/>
        <v>27.373278344697695</v>
      </c>
      <c r="F31" s="40">
        <f t="shared" si="33"/>
        <v>8.9040548450582655</v>
      </c>
      <c r="G31" s="34">
        <f t="shared" si="4"/>
        <v>5.936036563372177</v>
      </c>
      <c r="H31">
        <f t="shared" si="5"/>
        <v>3.089718431612213</v>
      </c>
      <c r="I31" s="45">
        <f>INDEX((WasteGen!$J$2:$J$52),MATCH(A31,WasteGen!$A$2:$A$52,0))</f>
        <v>216.82234607805006</v>
      </c>
      <c r="J31" s="45">
        <f t="shared" si="6"/>
        <v>95.618654620420074</v>
      </c>
      <c r="K31" s="45">
        <f t="shared" si="34"/>
        <v>546.8794260103673</v>
      </c>
      <c r="L31" s="45">
        <f t="shared" si="35"/>
        <v>83.620810149127621</v>
      </c>
      <c r="M31" s="43">
        <f t="shared" si="7"/>
        <v>55.747206766085078</v>
      </c>
      <c r="N31">
        <f t="shared" si="8"/>
        <v>31.872884873473357</v>
      </c>
      <c r="O31" s="48">
        <f>INDEX((WasteGen!$K$2:$K$52),MATCH(A31,WasteGen!$A$2:$A$52,0))</f>
        <v>52.037363058732012</v>
      </c>
      <c r="P31" s="48">
        <f t="shared" si="9"/>
        <v>5.073642898226371</v>
      </c>
      <c r="Q31" s="48">
        <f t="shared" si="36"/>
        <v>47.779973564328031</v>
      </c>
      <c r="R31" s="48">
        <f t="shared" si="37"/>
        <v>3.0965583646402006</v>
      </c>
      <c r="S31" s="49">
        <f t="shared" si="10"/>
        <v>2.0643722430934668</v>
      </c>
      <c r="T31">
        <f t="shared" si="11"/>
        <v>1.6912142994087904</v>
      </c>
      <c r="U31" s="51">
        <f>INDEX((WasteGen!$L$2:$L$52),MATCH(A31,WasteGen!$A$2:$A$52,0))</f>
        <v>8.6728938431220026</v>
      </c>
      <c r="V31" s="51">
        <f t="shared" si="12"/>
        <v>3.2523351911707507E-2</v>
      </c>
      <c r="W31" s="51">
        <f t="shared" si="38"/>
        <v>0.38143311980992894</v>
      </c>
      <c r="X31" s="51">
        <f t="shared" si="39"/>
        <v>1.2428064329878794E-2</v>
      </c>
      <c r="Y31" s="36">
        <f t="shared" si="13"/>
        <v>8.2853762199191945E-3</v>
      </c>
      <c r="Z31">
        <f t="shared" si="14"/>
        <v>1.0841117303902503E-2</v>
      </c>
      <c r="AA31" s="54">
        <f>INDEX((WasteGen!$M$2:$M$52),MATCH(A31,WasteGen!$A$2:$A$52,0))</f>
        <v>21.682234607805007</v>
      </c>
      <c r="AB31" s="54">
        <f t="shared" si="15"/>
        <v>0.6504670382341502</v>
      </c>
      <c r="AC31" s="54">
        <f t="shared" si="40"/>
        <v>6.1256376364523115</v>
      </c>
      <c r="AD31" s="54">
        <f t="shared" si="41"/>
        <v>0.39699466213335904</v>
      </c>
      <c r="AE31" s="21">
        <f t="shared" si="16"/>
        <v>0.26466310808890603</v>
      </c>
      <c r="AF31">
        <f t="shared" si="17"/>
        <v>0.21682234607805007</v>
      </c>
      <c r="AG31" s="58">
        <f>INDEX((WasteGen!$N$2:$N$52),MATCH(A31,WasteGen!$A$2:$A$52,0))</f>
        <v>1.3009340764683004</v>
      </c>
      <c r="AH31" s="58">
        <f t="shared" si="18"/>
        <v>1.9514011147024504E-3</v>
      </c>
      <c r="AI31" s="58">
        <f t="shared" si="42"/>
        <v>2.0767100282369957E-2</v>
      </c>
      <c r="AJ31" s="58">
        <f t="shared" si="43"/>
        <v>9.6470152540775592E-4</v>
      </c>
      <c r="AK31" s="56">
        <f t="shared" si="19"/>
        <v>6.4313435027183721E-4</v>
      </c>
      <c r="AM31" s="62">
        <f>INDEX((WasteGen!$P$2:$P$52),MATCH(A31,WasteGen!$A$2:$A$52,0))</f>
        <v>6.4887500000000005</v>
      </c>
      <c r="AN31" s="62">
        <f t="shared" si="21"/>
        <v>0.14599687500000003</v>
      </c>
      <c r="AO31" s="62">
        <f t="shared" si="48"/>
        <v>1.9169681182926803</v>
      </c>
      <c r="AP31" s="62">
        <f t="shared" si="49"/>
        <v>5.3934103859558935E-2</v>
      </c>
      <c r="AQ31" s="60">
        <f t="shared" si="22"/>
        <v>3.5956069239705957E-2</v>
      </c>
      <c r="AR31">
        <f t="shared" si="46"/>
        <v>4.8665625000000004E-2</v>
      </c>
      <c r="AS31" s="68">
        <f>INDEX((WasteGen!$Q$2:$Q$52),MATCH(A31,WasteGen!$A$2:$A$52,0))</f>
        <v>0.18939</v>
      </c>
      <c r="AT31" s="68">
        <f t="shared" si="23"/>
        <v>2.1306375000000001E-3</v>
      </c>
      <c r="AU31" s="68">
        <f t="shared" si="50"/>
        <v>3.4010204527885973E-2</v>
      </c>
      <c r="AV31" s="68">
        <f t="shared" si="51"/>
        <v>5.907438428260036E-3</v>
      </c>
      <c r="AW31" s="64">
        <f t="shared" si="47"/>
        <v>3.9382922855066907E-3</v>
      </c>
      <c r="AY31" s="2">
        <f t="shared" si="24"/>
        <v>64.061101552735039</v>
      </c>
      <c r="AZ31" s="2">
        <f t="shared" si="25"/>
        <v>1601.5275388183759</v>
      </c>
      <c r="BA31">
        <f t="shared" si="26"/>
        <v>64.057163260449528</v>
      </c>
      <c r="BB31">
        <f t="shared" si="27"/>
        <v>1601.4290815112381</v>
      </c>
      <c r="BC31" s="82">
        <f>BC29*(1+$BD$18)</f>
        <v>18.308</v>
      </c>
      <c r="BE31" s="2">
        <f t="shared" si="28"/>
        <v>45.753101552735039</v>
      </c>
      <c r="BF31">
        <f t="shared" si="29"/>
        <v>45.749163260449528</v>
      </c>
      <c r="BH31" s="2">
        <f t="shared" si="30"/>
        <v>1143.8275388183761</v>
      </c>
      <c r="BI31" s="67">
        <f t="shared" si="30"/>
        <v>1143.7290815112383</v>
      </c>
      <c r="BK31">
        <f t="shared" si="52"/>
        <v>36.930146692876313</v>
      </c>
      <c r="BL31">
        <f t="shared" si="44"/>
        <v>553.63864996840925</v>
      </c>
      <c r="BN31">
        <f t="shared" si="45"/>
        <v>2016</v>
      </c>
    </row>
    <row r="32" spans="1:66" x14ac:dyDescent="0.25">
      <c r="A32" s="24">
        <v>2017</v>
      </c>
      <c r="B32" s="24">
        <v>1</v>
      </c>
      <c r="C32" s="40">
        <f>INDEX((WasteGen!$I$2:$I$52),MATCH(A32,WasteGen!$A$2:$A$52,0))</f>
        <v>66.34763789988331</v>
      </c>
      <c r="D32" s="40">
        <f t="shared" si="2"/>
        <v>9.4545384007333713</v>
      </c>
      <c r="E32" s="40">
        <f t="shared" si="3"/>
        <v>27.803395600897503</v>
      </c>
      <c r="F32" s="40">
        <f t="shared" si="33"/>
        <v>9.0244211445335676</v>
      </c>
      <c r="G32" s="34">
        <f t="shared" si="4"/>
        <v>6.0162807630223778</v>
      </c>
      <c r="H32">
        <f t="shared" si="5"/>
        <v>3.1515128002444572</v>
      </c>
      <c r="I32" s="45">
        <f>INDEX((WasteGen!$J$2:$J$52),MATCH(A32,WasteGen!$A$2:$A$52,0))</f>
        <v>221.15879299961102</v>
      </c>
      <c r="J32" s="45">
        <f t="shared" si="6"/>
        <v>97.531027712828461</v>
      </c>
      <c r="K32" s="45">
        <f t="shared" si="34"/>
        <v>558.9139583582006</v>
      </c>
      <c r="L32" s="45">
        <f t="shared" si="35"/>
        <v>85.496495364995184</v>
      </c>
      <c r="M32" s="43">
        <f t="shared" si="7"/>
        <v>56.997663576663456</v>
      </c>
      <c r="N32">
        <f t="shared" si="8"/>
        <v>32.510342570942818</v>
      </c>
      <c r="O32" s="48">
        <f>INDEX((WasteGen!$K$2:$K$52),MATCH(A32,WasteGen!$A$2:$A$52,0))</f>
        <v>53.078110319906642</v>
      </c>
      <c r="P32" s="48">
        <f t="shared" si="9"/>
        <v>5.1751157561908974</v>
      </c>
      <c r="Q32" s="48">
        <f t="shared" si="36"/>
        <v>49.72486782283994</v>
      </c>
      <c r="R32" s="48">
        <f t="shared" si="37"/>
        <v>3.2302214976789916</v>
      </c>
      <c r="S32" s="49">
        <f t="shared" si="10"/>
        <v>2.1534809984526611</v>
      </c>
      <c r="T32">
        <f t="shared" si="11"/>
        <v>1.7250385853969659</v>
      </c>
      <c r="U32" s="51">
        <f>INDEX((WasteGen!$L$2:$L$52),MATCH(A32,WasteGen!$A$2:$A$52,0))</f>
        <v>8.8463517199844404</v>
      </c>
      <c r="V32" s="51">
        <f t="shared" si="12"/>
        <v>3.3173818949941654E-2</v>
      </c>
      <c r="W32" s="51">
        <f t="shared" si="38"/>
        <v>0.40148770537843032</v>
      </c>
      <c r="X32" s="51">
        <f t="shared" si="39"/>
        <v>1.3119233381440287E-2</v>
      </c>
      <c r="Y32" s="36">
        <f t="shared" si="13"/>
        <v>8.7461555876268571E-3</v>
      </c>
      <c r="Z32">
        <f t="shared" si="14"/>
        <v>1.1057939649980551E-2</v>
      </c>
      <c r="AA32" s="54">
        <f>INDEX((WasteGen!$M$2:$M$52),MATCH(A32,WasteGen!$A$2:$A$52,0))</f>
        <v>22.115879299961104</v>
      </c>
      <c r="AB32" s="54">
        <f t="shared" si="15"/>
        <v>0.66347637899883316</v>
      </c>
      <c r="AC32" s="54">
        <f t="shared" si="40"/>
        <v>6.3749830542102481</v>
      </c>
      <c r="AD32" s="54">
        <f t="shared" si="41"/>
        <v>0.41413096124089632</v>
      </c>
      <c r="AE32" s="21">
        <f t="shared" si="16"/>
        <v>0.27608730749393084</v>
      </c>
      <c r="AF32">
        <f t="shared" si="17"/>
        <v>0.22115879299961105</v>
      </c>
      <c r="AG32" s="58">
        <f>INDEX((WasteGen!$N$2:$N$52),MATCH(A32,WasteGen!$A$2:$A$52,0))</f>
        <v>1.3269527579976661</v>
      </c>
      <c r="AH32" s="58">
        <f t="shared" si="18"/>
        <v>1.9904291369964994E-3</v>
      </c>
      <c r="AI32" s="58">
        <f t="shared" si="42"/>
        <v>2.1744705987143891E-2</v>
      </c>
      <c r="AJ32" s="58">
        <f t="shared" si="43"/>
        <v>1.0128234322225674E-3</v>
      </c>
      <c r="AK32" s="56">
        <f t="shared" si="19"/>
        <v>6.7521562148171153E-4</v>
      </c>
      <c r="AM32" s="62">
        <f>INDEX((WasteGen!$P$2:$P$52),MATCH(A32,WasteGen!$A$2:$A$52,0))</f>
        <v>7.1376250000000008</v>
      </c>
      <c r="AN32" s="62">
        <f t="shared" si="21"/>
        <v>0.16059656250000001</v>
      </c>
      <c r="AO32" s="62">
        <f t="shared" si="48"/>
        <v>2.02090971085202</v>
      </c>
      <c r="AP32" s="62">
        <f t="shared" si="49"/>
        <v>5.6654969940660473E-2</v>
      </c>
      <c r="AQ32" s="60">
        <f t="shared" si="22"/>
        <v>3.7769979960440313E-2</v>
      </c>
      <c r="AR32">
        <f t="shared" si="46"/>
        <v>5.3532187500000002E-2</v>
      </c>
      <c r="AS32" s="68">
        <f>INDEX((WasteGen!$Q$2:$Q$52),MATCH(A32,WasteGen!$A$2:$A$52,0))</f>
        <v>0.18939</v>
      </c>
      <c r="AT32" s="68">
        <f t="shared" si="23"/>
        <v>2.1306375000000001E-3</v>
      </c>
      <c r="AU32" s="68">
        <f t="shared" si="50"/>
        <v>3.0823850465424418E-2</v>
      </c>
      <c r="AV32" s="68">
        <f t="shared" si="51"/>
        <v>5.3169915624615548E-3</v>
      </c>
      <c r="AW32" s="64">
        <f t="shared" si="47"/>
        <v>3.5446610416410363E-3</v>
      </c>
      <c r="AY32" s="2">
        <f t="shared" si="24"/>
        <v>65.494248657843613</v>
      </c>
      <c r="AZ32" s="2">
        <f t="shared" si="25"/>
        <v>1637.3562164460902</v>
      </c>
      <c r="BA32">
        <f t="shared" si="26"/>
        <v>65.490703996801969</v>
      </c>
      <c r="BB32">
        <f t="shared" si="27"/>
        <v>1637.2675999200492</v>
      </c>
      <c r="BC32">
        <v>18.308</v>
      </c>
      <c r="BE32" s="2">
        <f t="shared" si="28"/>
        <v>47.186248657843613</v>
      </c>
      <c r="BF32">
        <f>BA32-BC32</f>
        <v>47.182703996801969</v>
      </c>
      <c r="BH32" s="2">
        <f t="shared" si="30"/>
        <v>1179.6562164460904</v>
      </c>
      <c r="BI32" s="67">
        <f>BF32*$A$4</f>
        <v>1179.5675999200491</v>
      </c>
      <c r="BK32">
        <f t="shared" si="52"/>
        <v>37.672642876733832</v>
      </c>
      <c r="BL32">
        <f t="shared" si="44"/>
        <v>591.31129284514304</v>
      </c>
      <c r="BN32">
        <f t="shared" si="45"/>
        <v>2017</v>
      </c>
    </row>
    <row r="33" spans="1:66" x14ac:dyDescent="0.25">
      <c r="A33" s="24">
        <v>2018</v>
      </c>
      <c r="B33" s="24">
        <v>1</v>
      </c>
      <c r="C33" s="40">
        <f>INDEX((WasteGen!$I$2:$I$52),MATCH(A33,WasteGen!$A$2:$A$52,0))</f>
        <v>67.67459065788097</v>
      </c>
      <c r="D33" s="40">
        <f t="shared" si="2"/>
        <v>9.6436291687480384</v>
      </c>
      <c r="E33" s="40">
        <f t="shared" si="3"/>
        <v>28.280802587888743</v>
      </c>
      <c r="F33" s="40">
        <f t="shared" si="33"/>
        <v>9.1662221817567975</v>
      </c>
      <c r="G33" s="34">
        <f t="shared" si="4"/>
        <v>6.1108147878378647</v>
      </c>
      <c r="H33">
        <f t="shared" si="5"/>
        <v>3.214543056249346</v>
      </c>
      <c r="I33" s="45">
        <f>INDEX((WasteGen!$J$2:$J$52),MATCH(A33,WasteGen!$A$2:$A$52,0))</f>
        <v>225.58196885960325</v>
      </c>
      <c r="J33" s="45">
        <f t="shared" si="6"/>
        <v>99.481648267085035</v>
      </c>
      <c r="K33" s="45">
        <f t="shared" si="34"/>
        <v>571.01769043851516</v>
      </c>
      <c r="L33" s="45">
        <f t="shared" si="35"/>
        <v>87.377916186770449</v>
      </c>
      <c r="M33" s="43">
        <f t="shared" si="7"/>
        <v>58.251944124513628</v>
      </c>
      <c r="N33">
        <f t="shared" si="8"/>
        <v>33.160549422361676</v>
      </c>
      <c r="O33" s="48">
        <f>INDEX((WasteGen!$K$2:$K$52),MATCH(A33,WasteGen!$A$2:$A$52,0))</f>
        <v>54.139672526304778</v>
      </c>
      <c r="P33" s="48">
        <f t="shared" si="9"/>
        <v>5.2786180713147166</v>
      </c>
      <c r="Q33" s="48">
        <f t="shared" si="36"/>
        <v>51.64177752497082</v>
      </c>
      <c r="R33" s="48">
        <f t="shared" si="37"/>
        <v>3.3617083691838348</v>
      </c>
      <c r="S33" s="49">
        <f t="shared" si="10"/>
        <v>2.2411389127892232</v>
      </c>
      <c r="T33">
        <f t="shared" si="11"/>
        <v>1.7595393571049054</v>
      </c>
      <c r="U33" s="51">
        <f>INDEX((WasteGen!$L$2:$L$52),MATCH(A33,WasteGen!$A$2:$A$52,0))</f>
        <v>9.0232787543841297</v>
      </c>
      <c r="V33" s="51">
        <f t="shared" si="12"/>
        <v>3.3837295328940489E-2</v>
      </c>
      <c r="W33" s="51">
        <f t="shared" si="38"/>
        <v>0.42151599820317487</v>
      </c>
      <c r="X33" s="51">
        <f t="shared" si="39"/>
        <v>1.3809002504195905E-2</v>
      </c>
      <c r="Y33" s="36">
        <f t="shared" si="13"/>
        <v>9.2060016694639358E-3</v>
      </c>
      <c r="Z33">
        <f t="shared" si="14"/>
        <v>1.1279098442980163E-2</v>
      </c>
      <c r="AA33" s="54">
        <f>INDEX((WasteGen!$M$2:$M$52),MATCH(A33,WasteGen!$A$2:$A$52,0))</f>
        <v>22.558196885960328</v>
      </c>
      <c r="AB33" s="54">
        <f t="shared" si="15"/>
        <v>0.67674590657880984</v>
      </c>
      <c r="AC33" s="54">
        <f t="shared" si="40"/>
        <v>6.6207407083295919</v>
      </c>
      <c r="AD33" s="54">
        <f t="shared" si="41"/>
        <v>0.43098825245946598</v>
      </c>
      <c r="AE33" s="21">
        <f t="shared" si="16"/>
        <v>0.28732550163964399</v>
      </c>
      <c r="AF33">
        <f t="shared" si="17"/>
        <v>0.22558196885960327</v>
      </c>
      <c r="AG33" s="58">
        <f>INDEX((WasteGen!$N$2:$N$52),MATCH(A33,WasteGen!$A$2:$A$52,0))</f>
        <v>1.3534918131576195</v>
      </c>
      <c r="AH33" s="58">
        <f t="shared" si="18"/>
        <v>2.0302377197364292E-3</v>
      </c>
      <c r="AI33" s="58">
        <f t="shared" si="42"/>
        <v>2.2714441881824546E-2</v>
      </c>
      <c r="AJ33" s="58">
        <f t="shared" si="43"/>
        <v>1.0605018250557771E-3</v>
      </c>
      <c r="AK33" s="56">
        <f t="shared" si="19"/>
        <v>7.0700121670385133E-4</v>
      </c>
      <c r="AM33" s="62">
        <f>INDEX((WasteGen!$P$2:$P$52),MATCH(A33,WasteGen!$A$2:$A$52,0))</f>
        <v>7.7865000000000011</v>
      </c>
      <c r="AN33" s="62">
        <f t="shared" si="21"/>
        <v>0.17519625000000003</v>
      </c>
      <c r="AO33" s="62">
        <f t="shared" si="48"/>
        <v>2.1363790526011499</v>
      </c>
      <c r="AP33" s="62">
        <f t="shared" si="49"/>
        <v>5.9726908250870112E-2</v>
      </c>
      <c r="AQ33" s="60">
        <f t="shared" si="22"/>
        <v>3.9817938833913408E-2</v>
      </c>
      <c r="AR33">
        <f t="shared" si="46"/>
        <v>5.8398750000000006E-2</v>
      </c>
      <c r="AS33" s="68">
        <f>INDEX((WasteGen!$Q$2:$Q$52),MATCH(A33,WasteGen!$A$2:$A$52,0))</f>
        <v>0.18939</v>
      </c>
      <c r="AT33" s="68">
        <f t="shared" si="23"/>
        <v>2.1306375000000001E-3</v>
      </c>
      <c r="AU33" s="68">
        <f t="shared" si="50"/>
        <v>2.8135635649706649E-2</v>
      </c>
      <c r="AV33" s="68">
        <f t="shared" si="51"/>
        <v>4.8188523157177698E-3</v>
      </c>
      <c r="AW33" s="64">
        <f t="shared" si="47"/>
        <v>3.2125682104785129E-3</v>
      </c>
      <c r="AY33" s="2">
        <f t="shared" si="24"/>
        <v>66.94416683671092</v>
      </c>
      <c r="AZ33" s="2">
        <f t="shared" si="25"/>
        <v>1673.604170917773</v>
      </c>
      <c r="BA33">
        <f t="shared" si="26"/>
        <v>66.940954268500434</v>
      </c>
      <c r="BB33">
        <f t="shared" si="27"/>
        <v>1673.5238567125109</v>
      </c>
      <c r="BC33">
        <v>18.308</v>
      </c>
      <c r="BE33" s="2">
        <f t="shared" si="28"/>
        <v>48.63616683671092</v>
      </c>
      <c r="BF33">
        <f t="shared" si="29"/>
        <v>48.632954268500434</v>
      </c>
      <c r="BH33" s="2">
        <f t="shared" si="30"/>
        <v>1215.9041709177729</v>
      </c>
      <c r="BI33" s="67">
        <f t="shared" si="30"/>
        <v>1215.8238567125109</v>
      </c>
      <c r="BK33">
        <f t="shared" si="52"/>
        <v>38.429891653018515</v>
      </c>
      <c r="BL33">
        <f t="shared" si="44"/>
        <v>629.7411844981616</v>
      </c>
      <c r="BN33">
        <f t="shared" si="45"/>
        <v>2018</v>
      </c>
    </row>
    <row r="34" spans="1:66" x14ac:dyDescent="0.25">
      <c r="A34" s="24">
        <v>2019</v>
      </c>
      <c r="B34" s="24">
        <v>1</v>
      </c>
      <c r="C34" s="40">
        <f>INDEX((WasteGen!$I$2:$I$52),MATCH(A34,WasteGen!$A$2:$A$52,0))</f>
        <v>69.028082471038587</v>
      </c>
      <c r="D34" s="40">
        <f t="shared" si="2"/>
        <v>9.8365017521229987</v>
      </c>
      <c r="E34" s="40">
        <f t="shared" si="3"/>
        <v>28.793690644761408</v>
      </c>
      <c r="F34" s="40">
        <f t="shared" si="33"/>
        <v>9.3236136952503337</v>
      </c>
      <c r="G34" s="34">
        <f t="shared" si="4"/>
        <v>6.2157424635002219</v>
      </c>
      <c r="H34">
        <f t="shared" si="5"/>
        <v>3.2788339173743331</v>
      </c>
      <c r="I34" s="45">
        <f>INDEX((WasteGen!$J$2:$J$52),MATCH(A34,WasteGen!$A$2:$A$52,0))</f>
        <v>230.09360823679532</v>
      </c>
      <c r="J34" s="45">
        <f t="shared" si="6"/>
        <v>101.47128123242673</v>
      </c>
      <c r="K34" s="45">
        <f t="shared" si="34"/>
        <v>583.21881630952726</v>
      </c>
      <c r="L34" s="45">
        <f t="shared" si="35"/>
        <v>89.270155361414666</v>
      </c>
      <c r="M34" s="43">
        <f t="shared" si="7"/>
        <v>59.513436907609773</v>
      </c>
      <c r="N34">
        <f t="shared" si="8"/>
        <v>33.823760410808909</v>
      </c>
      <c r="O34" s="48">
        <f>INDEX((WasteGen!$K$2:$K$52),MATCH(A34,WasteGen!$A$2:$A$52,0))</f>
        <v>55.222465976830875</v>
      </c>
      <c r="P34" s="48">
        <f t="shared" si="9"/>
        <v>5.3841904327410104</v>
      </c>
      <c r="Q34" s="48">
        <f t="shared" si="36"/>
        <v>53.534664645981699</v>
      </c>
      <c r="R34" s="48">
        <f t="shared" si="37"/>
        <v>3.49130331173013</v>
      </c>
      <c r="S34" s="49">
        <f t="shared" si="10"/>
        <v>2.32753554115342</v>
      </c>
      <c r="T34">
        <f t="shared" si="11"/>
        <v>1.7947301442470036</v>
      </c>
      <c r="U34" s="51">
        <f>INDEX((WasteGen!$L$2:$L$52),MATCH(A34,WasteGen!$A$2:$A$52,0))</f>
        <v>9.2037443294718138</v>
      </c>
      <c r="V34" s="51">
        <f t="shared" si="12"/>
        <v>3.4514041235519301E-2</v>
      </c>
      <c r="W34" s="51">
        <f t="shared" si="38"/>
        <v>0.44153217213971963</v>
      </c>
      <c r="X34" s="51">
        <f t="shared" si="39"/>
        <v>1.4497867298974563E-2</v>
      </c>
      <c r="Y34" s="36">
        <f t="shared" si="13"/>
        <v>9.6652448659830421E-3</v>
      </c>
      <c r="Z34">
        <f t="shared" si="14"/>
        <v>1.1504680411839767E-2</v>
      </c>
      <c r="AA34" s="54">
        <f>INDEX((WasteGen!$M$2:$M$52),MATCH(A34,WasteGen!$A$2:$A$52,0))</f>
        <v>23.009360823679533</v>
      </c>
      <c r="AB34" s="54">
        <f t="shared" si="15"/>
        <v>0.69028082471038599</v>
      </c>
      <c r="AC34" s="54">
        <f t="shared" si="40"/>
        <v>6.8634185443566276</v>
      </c>
      <c r="AD34" s="54">
        <f t="shared" si="41"/>
        <v>0.44760298868334997</v>
      </c>
      <c r="AE34" s="21">
        <f t="shared" si="16"/>
        <v>0.29840199245556664</v>
      </c>
      <c r="AF34">
        <f t="shared" si="17"/>
        <v>0.23009360823679534</v>
      </c>
      <c r="AG34" s="58">
        <f>INDEX((WasteGen!$N$2:$N$52),MATCH(A34,WasteGen!$A$2:$A$52,0))</f>
        <v>1.380561649420772</v>
      </c>
      <c r="AH34" s="58">
        <f t="shared" si="18"/>
        <v>2.0708424741311578E-3</v>
      </c>
      <c r="AI34" s="58">
        <f t="shared" si="42"/>
        <v>2.3677487953234037E-2</v>
      </c>
      <c r="AJ34" s="58">
        <f t="shared" si="43"/>
        <v>1.1077964027216675E-3</v>
      </c>
      <c r="AK34" s="56">
        <f t="shared" si="19"/>
        <v>7.3853093514777827E-4</v>
      </c>
      <c r="AM34" s="62">
        <f>INDEX((WasteGen!$P$2:$P$52),MATCH(A34,WasteGen!$A$2:$A$52,0))</f>
        <v>8.4353750000000005</v>
      </c>
      <c r="AN34" s="62">
        <f t="shared" si="21"/>
        <v>0.18979593750000001</v>
      </c>
      <c r="AO34" s="62">
        <f t="shared" si="48"/>
        <v>2.2630354470633791</v>
      </c>
      <c r="AP34" s="62">
        <f t="shared" si="49"/>
        <v>6.3139543037770612E-2</v>
      </c>
      <c r="AQ34" s="60">
        <f t="shared" si="22"/>
        <v>4.209302869184707E-2</v>
      </c>
      <c r="AR34">
        <f t="shared" si="46"/>
        <v>6.3265312500000004E-2</v>
      </c>
      <c r="AS34" s="68">
        <f>INDEX((WasteGen!$Q$2:$Q$52),MATCH(A34,WasteGen!$A$2:$A$52,0))</f>
        <v>0.18939</v>
      </c>
      <c r="AT34" s="68">
        <f t="shared" si="23"/>
        <v>2.1306375000000001E-3</v>
      </c>
      <c r="AU34" s="68">
        <f t="shared" si="50"/>
        <v>2.5867683390232436E-2</v>
      </c>
      <c r="AV34" s="68">
        <f t="shared" si="51"/>
        <v>4.398589759474214E-3</v>
      </c>
      <c r="AW34" s="64">
        <f t="shared" si="47"/>
        <v>2.9323931729828092E-3</v>
      </c>
      <c r="AY34" s="2">
        <f t="shared" si="24"/>
        <v>68.410546102384941</v>
      </c>
      <c r="AZ34" s="2">
        <f t="shared" si="25"/>
        <v>1710.2636525596236</v>
      </c>
      <c r="BA34">
        <f t="shared" si="26"/>
        <v>68.407613709211958</v>
      </c>
      <c r="BB34">
        <f t="shared" si="27"/>
        <v>1710.1903427302989</v>
      </c>
      <c r="BC34">
        <v>18.308</v>
      </c>
      <c r="BE34" s="2">
        <f t="shared" si="28"/>
        <v>50.102546102384942</v>
      </c>
      <c r="BF34">
        <f t="shared" si="29"/>
        <v>50.099613709211958</v>
      </c>
      <c r="BH34" s="2">
        <f t="shared" si="30"/>
        <v>1252.5636525596235</v>
      </c>
      <c r="BI34" s="67">
        <f t="shared" si="30"/>
        <v>1252.4903427302991</v>
      </c>
      <c r="BK34">
        <f t="shared" si="52"/>
        <v>39.202188073578881</v>
      </c>
      <c r="BL34">
        <f t="shared" si="44"/>
        <v>668.9433725717405</v>
      </c>
      <c r="BN34">
        <f t="shared" si="45"/>
        <v>2019</v>
      </c>
    </row>
    <row r="35" spans="1:66" x14ac:dyDescent="0.25">
      <c r="A35" s="24">
        <v>2020</v>
      </c>
      <c r="B35" s="24">
        <v>1</v>
      </c>
      <c r="C35" s="40">
        <f>INDEX((WasteGen!$I$2:$I$52),MATCH(A35,WasteGen!$A$2:$A$52,0))</f>
        <v>70.408644120459371</v>
      </c>
      <c r="D35" s="40">
        <f t="shared" si="2"/>
        <v>10.033231787165461</v>
      </c>
      <c r="E35" s="40">
        <f t="shared" si="3"/>
        <v>29.334219825697886</v>
      </c>
      <c r="F35" s="40">
        <f t="shared" si="33"/>
        <v>9.492702606228983</v>
      </c>
      <c r="G35" s="34">
        <f t="shared" si="4"/>
        <v>6.3284684041526553</v>
      </c>
      <c r="H35">
        <f t="shared" si="5"/>
        <v>3.3444105957218202</v>
      </c>
      <c r="I35" s="45">
        <f>INDEX((WasteGen!$J$2:$J$52),MATCH(A35,WasteGen!$A$2:$A$52,0))</f>
        <v>234.69548040153123</v>
      </c>
      <c r="J35" s="45">
        <f t="shared" si="6"/>
        <v>103.50070685707527</v>
      </c>
      <c r="K35" s="45">
        <f t="shared" si="34"/>
        <v>595.54190255441256</v>
      </c>
      <c r="L35" s="45">
        <f t="shared" si="35"/>
        <v>91.177620612189941</v>
      </c>
      <c r="M35" s="43">
        <f t="shared" si="7"/>
        <v>60.785080408126625</v>
      </c>
      <c r="N35">
        <f t="shared" si="8"/>
        <v>34.500235619025091</v>
      </c>
      <c r="O35" s="48">
        <f>INDEX((WasteGen!$K$2:$K$52),MATCH(A35,WasteGen!$A$2:$A$52,0))</f>
        <v>56.326915296367496</v>
      </c>
      <c r="P35" s="48">
        <f t="shared" si="9"/>
        <v>5.4918742413958306</v>
      </c>
      <c r="Q35" s="48">
        <f t="shared" si="36"/>
        <v>55.407264708046625</v>
      </c>
      <c r="R35" s="48">
        <f t="shared" si="37"/>
        <v>3.6192741793309029</v>
      </c>
      <c r="S35" s="49">
        <f t="shared" si="10"/>
        <v>2.4128494528872686</v>
      </c>
      <c r="T35">
        <f t="shared" si="11"/>
        <v>1.8306247471319437</v>
      </c>
      <c r="U35" s="51">
        <f>INDEX((WasteGen!$L$2:$L$52),MATCH(A35,WasteGen!$A$2:$A$52,0))</f>
        <v>9.3878192160612493</v>
      </c>
      <c r="V35" s="51">
        <f t="shared" si="12"/>
        <v>3.5204322060229686E-2</v>
      </c>
      <c r="W35" s="51">
        <f t="shared" si="38"/>
        <v>0.46155017893031114</v>
      </c>
      <c r="X35" s="51">
        <f t="shared" si="39"/>
        <v>1.5186315269638167E-2</v>
      </c>
      <c r="Y35" s="36">
        <f t="shared" si="13"/>
        <v>1.0124210179758777E-2</v>
      </c>
      <c r="Z35">
        <f t="shared" si="14"/>
        <v>1.1734774020076562E-2</v>
      </c>
      <c r="AA35" s="54">
        <f>INDEX((WasteGen!$M$2:$M$52),MATCH(A35,WasteGen!$A$2:$A$52,0))</f>
        <v>23.469548040153125</v>
      </c>
      <c r="AB35" s="54">
        <f t="shared" si="15"/>
        <v>0.70408644120459374</v>
      </c>
      <c r="AC35" s="54">
        <f t="shared" si="40"/>
        <v>7.1034954753905932</v>
      </c>
      <c r="AD35" s="54">
        <f t="shared" si="41"/>
        <v>0.46400951017062853</v>
      </c>
      <c r="AE35" s="21">
        <f t="shared" si="16"/>
        <v>0.30933967344708568</v>
      </c>
      <c r="AF35">
        <f t="shared" si="17"/>
        <v>0.23469548040153126</v>
      </c>
      <c r="AG35" s="58">
        <f>INDEX((WasteGen!$N$2:$N$52),MATCH(A35,WasteGen!$A$2:$A$52,0))</f>
        <v>1.4081728824091875</v>
      </c>
      <c r="AH35" s="58">
        <f t="shared" si="18"/>
        <v>2.1122593236137812E-3</v>
      </c>
      <c r="AI35" s="58">
        <f t="shared" si="42"/>
        <v>2.4634982562991181E-2</v>
      </c>
      <c r="AJ35" s="58">
        <f t="shared" si="43"/>
        <v>1.154764713856635E-3</v>
      </c>
      <c r="AK35" s="56">
        <f t="shared" si="19"/>
        <v>7.6984314257109001E-4</v>
      </c>
      <c r="AM35" s="62">
        <f>INDEX((WasteGen!$P$2:$P$52),MATCH(A35,WasteGen!$A$2:$A$52,0))</f>
        <v>9.0842500000000008</v>
      </c>
      <c r="AN35" s="62">
        <f t="shared" si="21"/>
        <v>0.20439562500000003</v>
      </c>
      <c r="AO35" s="62">
        <f t="shared" si="48"/>
        <v>2.4005482668646079</v>
      </c>
      <c r="AP35" s="62">
        <f t="shared" si="49"/>
        <v>6.6882805198771489E-2</v>
      </c>
      <c r="AQ35" s="60">
        <f t="shared" si="22"/>
        <v>4.458853679918099E-2</v>
      </c>
      <c r="AR35">
        <f t="shared" si="46"/>
        <v>6.8131875000000008E-2</v>
      </c>
      <c r="AS35" s="68">
        <f>INDEX((WasteGen!$Q$2:$Q$52),MATCH(A35,WasteGen!$A$2:$A$52,0))</f>
        <v>0.18939</v>
      </c>
      <c r="AT35" s="68">
        <f t="shared" si="23"/>
        <v>2.1306375000000001E-3</v>
      </c>
      <c r="AU35" s="68">
        <f t="shared" si="50"/>
        <v>2.3954291863193769E-2</v>
      </c>
      <c r="AV35" s="68">
        <f t="shared" si="51"/>
        <v>4.0440290270386666E-3</v>
      </c>
      <c r="AW35" s="64">
        <f t="shared" si="47"/>
        <v>2.6960193513591111E-3</v>
      </c>
      <c r="AY35" s="2">
        <f t="shared" si="24"/>
        <v>69.893916548086509</v>
      </c>
      <c r="AZ35" s="2">
        <f t="shared" si="25"/>
        <v>1747.3479137021627</v>
      </c>
      <c r="BA35">
        <f t="shared" si="26"/>
        <v>69.891220528735147</v>
      </c>
      <c r="BB35">
        <f t="shared" si="27"/>
        <v>1747.2805132183787</v>
      </c>
      <c r="BC35">
        <v>18.308</v>
      </c>
      <c r="BE35" s="2">
        <f t="shared" si="28"/>
        <v>51.585916548086509</v>
      </c>
      <c r="BF35">
        <f t="shared" si="29"/>
        <v>51.583220528735147</v>
      </c>
      <c r="BH35" s="2">
        <f t="shared" si="30"/>
        <v>1289.6479137021627</v>
      </c>
      <c r="BI35" s="67">
        <f t="shared" si="30"/>
        <v>1289.5805132183787</v>
      </c>
      <c r="BK35">
        <f t="shared" si="52"/>
        <v>39.989833091300461</v>
      </c>
      <c r="BL35">
        <f t="shared" si="44"/>
        <v>708.93320566304101</v>
      </c>
      <c r="BN35">
        <f t="shared" si="45"/>
        <v>2020</v>
      </c>
    </row>
    <row r="36" spans="1:66" x14ac:dyDescent="0.25">
      <c r="A36" s="24">
        <v>2021</v>
      </c>
      <c r="B36" s="24">
        <v>1</v>
      </c>
      <c r="C36" s="40">
        <f>INDEX((WasteGen!$I$2:$I$52),MATCH(A36,WasteGen!$A$2:$A$52,0))</f>
        <v>71.816817002868547</v>
      </c>
      <c r="D36" s="40">
        <f t="shared" si="2"/>
        <v>10.233896422908767</v>
      </c>
      <c r="E36" s="40">
        <f t="shared" si="3"/>
        <v>29.89721200689014</v>
      </c>
      <c r="F36" s="40">
        <f t="shared" si="33"/>
        <v>9.6709042417165154</v>
      </c>
      <c r="G36" s="34">
        <f t="shared" si="4"/>
        <v>6.4472694944776769</v>
      </c>
      <c r="H36">
        <f t="shared" si="5"/>
        <v>3.411298807636256</v>
      </c>
      <c r="I36" s="45">
        <f>INDEX((WasteGen!$J$2:$J$52),MATCH(A36,WasteGen!$A$2:$A$52,0))</f>
        <v>239.38939000956185</v>
      </c>
      <c r="J36" s="45">
        <f t="shared" si="6"/>
        <v>105.57072099421679</v>
      </c>
      <c r="K36" s="45">
        <f t="shared" si="34"/>
        <v>608.0084709882467</v>
      </c>
      <c r="L36" s="45">
        <f t="shared" si="35"/>
        <v>93.104152560382673</v>
      </c>
      <c r="M36" s="43">
        <f t="shared" si="7"/>
        <v>62.069435040255115</v>
      </c>
      <c r="N36">
        <f t="shared" si="8"/>
        <v>35.19024033140559</v>
      </c>
      <c r="O36" s="48">
        <f>INDEX((WasteGen!$K$2:$K$52),MATCH(A36,WasteGen!$A$2:$A$52,0))</f>
        <v>57.453453602294843</v>
      </c>
      <c r="P36" s="48">
        <f t="shared" si="9"/>
        <v>5.6017117262237477</v>
      </c>
      <c r="Q36" s="48">
        <f t="shared" si="36"/>
        <v>57.263102917899374</v>
      </c>
      <c r="R36" s="48">
        <f t="shared" si="37"/>
        <v>3.7458735163709966</v>
      </c>
      <c r="S36" s="49">
        <f t="shared" si="10"/>
        <v>2.4972490109139978</v>
      </c>
      <c r="T36">
        <f t="shared" si="11"/>
        <v>1.8672372420745824</v>
      </c>
      <c r="U36" s="51">
        <f>INDEX((WasteGen!$L$2:$L$52),MATCH(A36,WasteGen!$A$2:$A$52,0))</f>
        <v>9.575575600382475</v>
      </c>
      <c r="V36" s="51">
        <f t="shared" si="12"/>
        <v>3.5908408501434279E-2</v>
      </c>
      <c r="W36" s="51">
        <f t="shared" si="38"/>
        <v>0.48158376115119167</v>
      </c>
      <c r="X36" s="51">
        <f t="shared" si="39"/>
        <v>1.5874826280553769E-2</v>
      </c>
      <c r="Y36" s="36">
        <f t="shared" si="13"/>
        <v>1.0583217520369179E-2</v>
      </c>
      <c r="Z36">
        <f t="shared" si="14"/>
        <v>1.1969469500478095E-2</v>
      </c>
      <c r="AA36" s="54">
        <f>INDEX((WasteGen!$M$2:$M$52),MATCH(A36,WasteGen!$A$2:$A$52,0))</f>
        <v>23.938939000956186</v>
      </c>
      <c r="AB36" s="54">
        <f t="shared" si="15"/>
        <v>0.7181681700286856</v>
      </c>
      <c r="AC36" s="54">
        <f t="shared" si="40"/>
        <v>7.3414234510127407</v>
      </c>
      <c r="AD36" s="54">
        <f t="shared" si="41"/>
        <v>0.48024019440653803</v>
      </c>
      <c r="AE36" s="21">
        <f t="shared" si="16"/>
        <v>0.32016012960435869</v>
      </c>
      <c r="AF36">
        <f t="shared" si="17"/>
        <v>0.23938939000956186</v>
      </c>
      <c r="AG36" s="58">
        <f>INDEX((WasteGen!$N$2:$N$52),MATCH(A36,WasteGen!$A$2:$A$52,0))</f>
        <v>1.4363363400573712</v>
      </c>
      <c r="AH36" s="58">
        <f t="shared" si="18"/>
        <v>2.154504510086057E-3</v>
      </c>
      <c r="AI36" s="58">
        <f t="shared" si="42"/>
        <v>2.5588024796065284E-2</v>
      </c>
      <c r="AJ36" s="58">
        <f t="shared" si="43"/>
        <v>1.2014622770119552E-3</v>
      </c>
      <c r="AK36" s="56">
        <f t="shared" si="19"/>
        <v>8.0097485134130342E-4</v>
      </c>
      <c r="AM36" s="62">
        <f>INDEX((WasteGen!$P$2:$P$52),MATCH(A36,WasteGen!$A$2:$A$52,0))</f>
        <v>9.7331250000000011</v>
      </c>
      <c r="AN36" s="62">
        <f t="shared" si="21"/>
        <v>0.21899531249999998</v>
      </c>
      <c r="AO36" s="62">
        <f t="shared" si="48"/>
        <v>2.5485966561463709</v>
      </c>
      <c r="AP36" s="62">
        <f t="shared" si="49"/>
        <v>7.0946923218236951E-2</v>
      </c>
      <c r="AQ36" s="60">
        <f t="shared" si="22"/>
        <v>4.7297948812157965E-2</v>
      </c>
      <c r="AR36">
        <f t="shared" si="46"/>
        <v>7.2998437499999999E-2</v>
      </c>
      <c r="AS36" s="68">
        <f>INDEX((WasteGen!$Q$2:$Q$52),MATCH(A36,WasteGen!$A$2:$A$52,0))</f>
        <v>0.18939</v>
      </c>
      <c r="AT36" s="68">
        <f t="shared" si="23"/>
        <v>2.1306375000000001E-3</v>
      </c>
      <c r="AU36" s="68">
        <f t="shared" si="50"/>
        <v>2.2340030751457619E-2</v>
      </c>
      <c r="AV36" s="68">
        <f t="shared" si="51"/>
        <v>3.7448986117361513E-3</v>
      </c>
      <c r="AW36" s="64">
        <f t="shared" si="47"/>
        <v>2.4965990744907672E-3</v>
      </c>
      <c r="AY36" s="2">
        <f t="shared" si="24"/>
        <v>71.395292415509516</v>
      </c>
      <c r="AZ36" s="2">
        <f t="shared" si="25"/>
        <v>1784.882310387738</v>
      </c>
      <c r="BA36">
        <f t="shared" si="26"/>
        <v>71.392795816435026</v>
      </c>
      <c r="BB36">
        <f t="shared" si="27"/>
        <v>1784.8198954108757</v>
      </c>
      <c r="BC36">
        <v>18.308</v>
      </c>
      <c r="BE36" s="2">
        <f t="shared" si="28"/>
        <v>53.087292415509516</v>
      </c>
      <c r="BF36">
        <f t="shared" si="29"/>
        <v>53.084795816435026</v>
      </c>
      <c r="BH36" s="2">
        <f t="shared" si="30"/>
        <v>1327.182310387738</v>
      </c>
      <c r="BI36" s="67">
        <f t="shared" si="30"/>
        <v>1327.1198954108756</v>
      </c>
      <c r="BK36">
        <f t="shared" si="52"/>
        <v>40.793133678126466</v>
      </c>
      <c r="BL36">
        <f t="shared" si="44"/>
        <v>749.72633934116743</v>
      </c>
      <c r="BN36">
        <f t="shared" si="45"/>
        <v>2021</v>
      </c>
    </row>
    <row r="37" spans="1:66" x14ac:dyDescent="0.25">
      <c r="A37" s="24">
        <v>2022</v>
      </c>
      <c r="B37" s="24">
        <v>1</v>
      </c>
      <c r="C37" s="40">
        <f>INDEX((WasteGen!$I$2:$I$52),MATCH(A37,WasteGen!$A$2:$A$52,0))</f>
        <v>73.253153342925927</v>
      </c>
      <c r="D37" s="40">
        <f t="shared" si="2"/>
        <v>10.438574351366945</v>
      </c>
      <c r="E37" s="40">
        <f t="shared" si="3"/>
        <v>30.479274880162812</v>
      </c>
      <c r="F37" s="40">
        <f t="shared" si="33"/>
        <v>9.8565114780942729</v>
      </c>
      <c r="G37" s="34">
        <f t="shared" si="4"/>
        <v>6.571007652062848</v>
      </c>
      <c r="H37">
        <f t="shared" si="5"/>
        <v>3.4795247837889818</v>
      </c>
      <c r="I37" s="45">
        <f>INDEX((WasteGen!$J$2:$J$52),MATCH(A37,WasteGen!$A$2:$A$52,0))</f>
        <v>244.17717780975312</v>
      </c>
      <c r="J37" s="45">
        <f t="shared" si="6"/>
        <v>107.68213541410111</v>
      </c>
      <c r="K37" s="45">
        <f t="shared" si="34"/>
        <v>620.63749057944801</v>
      </c>
      <c r="L37" s="45">
        <f t="shared" si="35"/>
        <v>95.053115822899869</v>
      </c>
      <c r="M37" s="43">
        <f t="shared" si="7"/>
        <v>63.368743881933241</v>
      </c>
      <c r="N37">
        <f t="shared" si="8"/>
        <v>35.894045138033704</v>
      </c>
      <c r="O37" s="48">
        <f>INDEX((WasteGen!$K$2:$K$52),MATCH(A37,WasteGen!$A$2:$A$52,0))</f>
        <v>58.602522674340747</v>
      </c>
      <c r="P37" s="48">
        <f t="shared" si="9"/>
        <v>5.7137459607482235</v>
      </c>
      <c r="Q37" s="48">
        <f t="shared" si="36"/>
        <v>59.105509230035878</v>
      </c>
      <c r="R37" s="48">
        <f t="shared" si="37"/>
        <v>3.8713396486117242</v>
      </c>
      <c r="S37" s="49">
        <f t="shared" si="10"/>
        <v>2.5808930990744825</v>
      </c>
      <c r="T37">
        <f t="shared" si="11"/>
        <v>1.9045819869160743</v>
      </c>
      <c r="U37" s="51">
        <f>INDEX((WasteGen!$L$2:$L$52),MATCH(A37,WasteGen!$A$2:$A$52,0))</f>
        <v>9.7670871123901257</v>
      </c>
      <c r="V37" s="51">
        <f t="shared" si="12"/>
        <v>3.662657667146297E-2</v>
      </c>
      <c r="W37" s="51">
        <f t="shared" si="38"/>
        <v>0.50164646482074393</v>
      </c>
      <c r="X37" s="51">
        <f t="shared" si="39"/>
        <v>1.6563873001910773E-2</v>
      </c>
      <c r="Y37" s="36">
        <f t="shared" si="13"/>
        <v>1.1042582001273848E-2</v>
      </c>
      <c r="Z37">
        <f t="shared" si="14"/>
        <v>1.2208858890487657E-2</v>
      </c>
      <c r="AA37" s="54">
        <f>INDEX((WasteGen!$M$2:$M$52),MATCH(A37,WasteGen!$A$2:$A$52,0))</f>
        <v>24.417717780975313</v>
      </c>
      <c r="AB37" s="54">
        <f t="shared" si="15"/>
        <v>0.73253153342925947</v>
      </c>
      <c r="AC37" s="54">
        <f t="shared" si="40"/>
        <v>7.5776293884661383</v>
      </c>
      <c r="AD37" s="54">
        <f t="shared" si="41"/>
        <v>0.49632559597586207</v>
      </c>
      <c r="AE37" s="21">
        <f t="shared" si="16"/>
        <v>0.33088373065057469</v>
      </c>
      <c r="AF37">
        <f t="shared" si="17"/>
        <v>0.24417717780975312</v>
      </c>
      <c r="AG37" s="58">
        <f>INDEX((WasteGen!$N$2:$N$52),MATCH(A37,WasteGen!$A$2:$A$52,0))</f>
        <v>1.4650630668585187</v>
      </c>
      <c r="AH37" s="58">
        <f t="shared" si="18"/>
        <v>2.197594600287778E-3</v>
      </c>
      <c r="AI37" s="58">
        <f t="shared" si="42"/>
        <v>2.653767670115896E-2</v>
      </c>
      <c r="AJ37" s="58">
        <f t="shared" si="43"/>
        <v>1.2479426951941038E-3</v>
      </c>
      <c r="AK37" s="56">
        <f t="shared" si="19"/>
        <v>8.3196179679606921E-4</v>
      </c>
      <c r="AM37" s="62">
        <f>INDEX((WasteGen!$P$2:$P$52),MATCH(A37,WasteGen!$A$2:$A$52,0))</f>
        <v>10.382000000000001</v>
      </c>
      <c r="AN37" s="62">
        <f t="shared" si="21"/>
        <v>0.233595</v>
      </c>
      <c r="AO37" s="62">
        <f t="shared" si="48"/>
        <v>2.7068692417739086</v>
      </c>
      <c r="AP37" s="62">
        <f t="shared" si="49"/>
        <v>7.5322414372462218E-2</v>
      </c>
      <c r="AQ37" s="60">
        <f t="shared" si="22"/>
        <v>5.021494291497481E-2</v>
      </c>
      <c r="AR37">
        <f t="shared" si="46"/>
        <v>7.7865000000000004E-2</v>
      </c>
      <c r="AS37" s="68">
        <f>INDEX((WasteGen!$Q$2:$Q$52),MATCH(A37,WasteGen!$A$2:$A$52,0))</f>
        <v>0.18939</v>
      </c>
      <c r="AT37" s="68">
        <f t="shared" si="23"/>
        <v>2.1306375000000001E-3</v>
      </c>
      <c r="AU37" s="68">
        <f t="shared" si="50"/>
        <v>2.0978135446686065E-2</v>
      </c>
      <c r="AV37" s="68">
        <f t="shared" si="51"/>
        <v>3.492532804771555E-3</v>
      </c>
      <c r="AW37" s="64">
        <f t="shared" si="47"/>
        <v>2.3283552031810365E-3</v>
      </c>
      <c r="AY37" s="2">
        <f t="shared" si="24"/>
        <v>72.915946205637368</v>
      </c>
      <c r="AZ37" s="2">
        <f t="shared" si="25"/>
        <v>1822.8986551409341</v>
      </c>
      <c r="BA37">
        <f t="shared" si="26"/>
        <v>72.913617850434193</v>
      </c>
      <c r="BB37">
        <f t="shared" si="27"/>
        <v>1822.8404462608548</v>
      </c>
      <c r="BC37">
        <v>18.308</v>
      </c>
      <c r="BE37" s="2">
        <f t="shared" si="28"/>
        <v>54.607946205637369</v>
      </c>
      <c r="BF37">
        <f t="shared" si="29"/>
        <v>54.605617850434193</v>
      </c>
      <c r="BH37" s="2">
        <f t="shared" si="30"/>
        <v>1365.1986551409343</v>
      </c>
      <c r="BI37" s="67">
        <f t="shared" si="30"/>
        <v>1365.1404462608548</v>
      </c>
      <c r="BK37">
        <f t="shared" si="52"/>
        <v>41.612402945439001</v>
      </c>
      <c r="BL37">
        <f t="shared" si="44"/>
        <v>791.33874228660648</v>
      </c>
      <c r="BN37">
        <f t="shared" si="45"/>
        <v>2022</v>
      </c>
    </row>
    <row r="38" spans="1:66" x14ac:dyDescent="0.25">
      <c r="A38" s="24">
        <v>2023</v>
      </c>
      <c r="B38" s="24">
        <v>1</v>
      </c>
      <c r="C38" s="40">
        <f>INDEX((WasteGen!$I$2:$I$52),MATCH(A38,WasteGen!$A$2:$A$52,0))</f>
        <v>74.718216409784446</v>
      </c>
      <c r="D38" s="40">
        <f t="shared" si="2"/>
        <v>10.647345838394283</v>
      </c>
      <c r="E38" s="40">
        <f t="shared" si="3"/>
        <v>31.078214779197925</v>
      </c>
      <c r="F38" s="40">
        <f t="shared" si="33"/>
        <v>10.048405939359171</v>
      </c>
      <c r="G38" s="34">
        <f t="shared" si="4"/>
        <v>6.6989372929061135</v>
      </c>
      <c r="H38">
        <f t="shared" si="5"/>
        <v>3.5491152794647611</v>
      </c>
      <c r="I38" s="45">
        <f>INDEX((WasteGen!$J$2:$J$52),MATCH(A38,WasteGen!$A$2:$A$52,0))</f>
        <v>249.06072136594815</v>
      </c>
      <c r="J38" s="45">
        <f t="shared" si="6"/>
        <v>109.83577812238312</v>
      </c>
      <c r="K38" s="45">
        <f t="shared" si="34"/>
        <v>633.44579278493291</v>
      </c>
      <c r="L38" s="45">
        <f t="shared" si="35"/>
        <v>97.027475916898183</v>
      </c>
      <c r="M38" s="43">
        <f t="shared" si="7"/>
        <v>64.684983944598784</v>
      </c>
      <c r="N38">
        <f t="shared" si="8"/>
        <v>36.61192604079438</v>
      </c>
      <c r="O38" s="48">
        <f>INDEX((WasteGen!$K$2:$K$52),MATCH(A38,WasteGen!$A$2:$A$52,0))</f>
        <v>59.774573127827551</v>
      </c>
      <c r="P38" s="48">
        <f t="shared" si="9"/>
        <v>5.8280208799631863</v>
      </c>
      <c r="Q38" s="48">
        <f t="shared" si="36"/>
        <v>60.937632408442617</v>
      </c>
      <c r="R38" s="48">
        <f t="shared" si="37"/>
        <v>3.9958977015564421</v>
      </c>
      <c r="S38" s="49">
        <f t="shared" si="10"/>
        <v>2.6639318010376281</v>
      </c>
      <c r="T38">
        <f t="shared" si="11"/>
        <v>1.9426736266543956</v>
      </c>
      <c r="U38" s="51">
        <f>INDEX((WasteGen!$L$2:$L$52),MATCH(A38,WasteGen!$A$2:$A$52,0))</f>
        <v>9.9624288546379258</v>
      </c>
      <c r="V38" s="51">
        <f t="shared" si="12"/>
        <v>3.7359108204892223E-2</v>
      </c>
      <c r="W38" s="51">
        <f t="shared" si="38"/>
        <v>0.52175165168226334</v>
      </c>
      <c r="X38" s="51">
        <f t="shared" si="39"/>
        <v>1.7253921343372818E-2</v>
      </c>
      <c r="Y38" s="36">
        <f t="shared" si="13"/>
        <v>1.1502614228915211E-2</v>
      </c>
      <c r="Z38">
        <f t="shared" si="14"/>
        <v>1.2453036068297408E-2</v>
      </c>
      <c r="AA38" s="54">
        <f>INDEX((WasteGen!$M$2:$M$52),MATCH(A38,WasteGen!$A$2:$A$52,0))</f>
        <v>24.906072136594815</v>
      </c>
      <c r="AB38" s="54">
        <f t="shared" si="15"/>
        <v>0.74718216409784444</v>
      </c>
      <c r="AC38" s="54">
        <f t="shared" si="40"/>
        <v>7.8125169754413619</v>
      </c>
      <c r="AD38" s="54">
        <f t="shared" si="41"/>
        <v>0.51229457712262083</v>
      </c>
      <c r="AE38" s="21">
        <f t="shared" si="16"/>
        <v>0.3415297180817472</v>
      </c>
      <c r="AF38">
        <f t="shared" si="17"/>
        <v>0.24906072136594817</v>
      </c>
      <c r="AG38" s="58">
        <f>INDEX((WasteGen!$N$2:$N$52),MATCH(A38,WasteGen!$A$2:$A$52,0))</f>
        <v>1.4943643281956889</v>
      </c>
      <c r="AH38" s="58">
        <f t="shared" si="18"/>
        <v>2.2415464922935333E-3</v>
      </c>
      <c r="AI38" s="58">
        <f t="shared" si="42"/>
        <v>2.7484965428322978E-2</v>
      </c>
      <c r="AJ38" s="58">
        <f t="shared" si="43"/>
        <v>1.2942577651295158E-3</v>
      </c>
      <c r="AK38" s="56">
        <f t="shared" si="19"/>
        <v>8.6283851008634382E-4</v>
      </c>
      <c r="AM38" s="62">
        <f>INDEX((WasteGen!$P$2:$P$52),MATCH(A38,WasteGen!$A$2:$A$52,0))</f>
        <v>11.030875000000002</v>
      </c>
      <c r="AN38" s="62">
        <f t="shared" si="21"/>
        <v>0.24819468750000001</v>
      </c>
      <c r="AO38" s="62">
        <f t="shared" si="48"/>
        <v>2.8750638530793262</v>
      </c>
      <c r="AP38" s="62">
        <f t="shared" si="49"/>
        <v>8.0000076194582145E-2</v>
      </c>
      <c r="AQ38" s="60">
        <f t="shared" si="22"/>
        <v>5.3333384129721426E-2</v>
      </c>
      <c r="AR38">
        <f t="shared" si="46"/>
        <v>8.2731562500000008E-2</v>
      </c>
      <c r="AS38" s="68">
        <f>INDEX((WasteGen!$Q$2:$Q$52),MATCH(A38,WasteGen!$A$2:$A$52,0))</f>
        <v>0.18939</v>
      </c>
      <c r="AT38" s="68">
        <f t="shared" si="23"/>
        <v>2.1306375000000001E-3</v>
      </c>
      <c r="AU38" s="68">
        <f t="shared" si="50"/>
        <v>1.9829152294162496E-2</v>
      </c>
      <c r="AV38" s="68">
        <f t="shared" si="51"/>
        <v>3.2796206525235699E-3</v>
      </c>
      <c r="AW38" s="64">
        <f t="shared" si="47"/>
        <v>2.1864137683490466E-3</v>
      </c>
      <c r="AY38" s="2">
        <f t="shared" si="24"/>
        <v>74.457268007261334</v>
      </c>
      <c r="AZ38" s="2">
        <f t="shared" si="25"/>
        <v>1861.4317001815334</v>
      </c>
      <c r="BA38">
        <f t="shared" si="26"/>
        <v>74.455081593492991</v>
      </c>
      <c r="BB38">
        <f t="shared" si="27"/>
        <v>1861.3770398373249</v>
      </c>
      <c r="BC38">
        <v>18.308</v>
      </c>
      <c r="BE38" s="2">
        <f t="shared" si="28"/>
        <v>56.149268007261334</v>
      </c>
      <c r="BF38">
        <f t="shared" si="29"/>
        <v>56.147081593492992</v>
      </c>
      <c r="BH38" s="2">
        <f t="shared" si="30"/>
        <v>1403.7317001815334</v>
      </c>
      <c r="BI38" s="67">
        <f t="shared" si="30"/>
        <v>1403.6770398373249</v>
      </c>
      <c r="BK38">
        <f t="shared" si="52"/>
        <v>42.447960266847787</v>
      </c>
      <c r="BL38">
        <f t="shared" si="44"/>
        <v>833.78670255345423</v>
      </c>
      <c r="BN38">
        <f t="shared" si="45"/>
        <v>2023</v>
      </c>
    </row>
    <row r="39" spans="1:66" x14ac:dyDescent="0.25">
      <c r="A39" s="24">
        <v>2024</v>
      </c>
      <c r="B39" s="24">
        <v>1</v>
      </c>
      <c r="C39" s="40">
        <f>INDEX((WasteGen!$I$2:$I$52),MATCH(A39,WasteGen!$A$2:$A$52,0))</f>
        <v>76.212580737980133</v>
      </c>
      <c r="D39" s="40">
        <f t="shared" si="2"/>
        <v>10.860292755162169</v>
      </c>
      <c r="E39" s="40">
        <f t="shared" si="3"/>
        <v>31.69264311665961</v>
      </c>
      <c r="F39" s="40">
        <f t="shared" si="33"/>
        <v>10.245864417700485</v>
      </c>
      <c r="G39" s="34">
        <f t="shared" si="4"/>
        <v>6.8305762784669897</v>
      </c>
      <c r="H39">
        <f t="shared" si="5"/>
        <v>3.6200975850540562</v>
      </c>
      <c r="I39" s="45">
        <f>INDEX((WasteGen!$J$2:$J$52),MATCH(A39,WasteGen!$A$2:$A$52,0))</f>
        <v>254.04193579326713</v>
      </c>
      <c r="J39" s="45">
        <f t="shared" si="6"/>
        <v>112.0324936848308</v>
      </c>
      <c r="K39" s="45">
        <f t="shared" si="34"/>
        <v>646.4484222784821</v>
      </c>
      <c r="L39" s="45">
        <f t="shared" si="35"/>
        <v>99.029864191281604</v>
      </c>
      <c r="M39" s="43">
        <f t="shared" si="7"/>
        <v>66.019909460854393</v>
      </c>
      <c r="N39">
        <f t="shared" si="8"/>
        <v>37.344164561610263</v>
      </c>
      <c r="O39" s="48">
        <f>INDEX((WasteGen!$K$2:$K$52),MATCH(A39,WasteGen!$A$2:$A$52,0))</f>
        <v>60.970064590384112</v>
      </c>
      <c r="P39" s="48">
        <f t="shared" si="9"/>
        <v>5.9445812975624515</v>
      </c>
      <c r="Q39" s="48">
        <f t="shared" si="36"/>
        <v>62.762453154894772</v>
      </c>
      <c r="R39" s="48">
        <f t="shared" si="37"/>
        <v>4.1197605511102946</v>
      </c>
      <c r="S39" s="49">
        <f t="shared" si="10"/>
        <v>2.7465070340735296</v>
      </c>
      <c r="T39">
        <f t="shared" si="11"/>
        <v>1.9815270991874838</v>
      </c>
      <c r="U39" s="51">
        <f>INDEX((WasteGen!$L$2:$L$52),MATCH(A39,WasteGen!$A$2:$A$52,0))</f>
        <v>10.161677431730686</v>
      </c>
      <c r="V39" s="51">
        <f t="shared" si="12"/>
        <v>3.8106290368990069E-2</v>
      </c>
      <c r="W39" s="51">
        <f t="shared" si="38"/>
        <v>0.54191251117471473</v>
      </c>
      <c r="X39" s="51">
        <f t="shared" si="39"/>
        <v>1.7945430876538621E-2</v>
      </c>
      <c r="Y39" s="36">
        <f t="shared" si="13"/>
        <v>1.196362058435908E-2</v>
      </c>
      <c r="Z39">
        <f t="shared" si="14"/>
        <v>1.2702096789663359E-2</v>
      </c>
      <c r="AA39" s="54">
        <f>INDEX((WasteGen!$M$2:$M$52),MATCH(A39,WasteGen!$A$2:$A$52,0))</f>
        <v>25.404193579326716</v>
      </c>
      <c r="AB39" s="54">
        <f t="shared" si="15"/>
        <v>0.76212580737980151</v>
      </c>
      <c r="AC39" s="54">
        <f t="shared" si="40"/>
        <v>8.0464683531916386</v>
      </c>
      <c r="AD39" s="54">
        <f t="shared" si="41"/>
        <v>0.52817442962952499</v>
      </c>
      <c r="AE39" s="21">
        <f t="shared" si="16"/>
        <v>0.35211628641968329</v>
      </c>
      <c r="AF39">
        <f t="shared" si="17"/>
        <v>0.25404193579326717</v>
      </c>
      <c r="AG39" s="58">
        <f>INDEX((WasteGen!$N$2:$N$52),MATCH(A39,WasteGen!$A$2:$A$52,0))</f>
        <v>1.5242516147596028</v>
      </c>
      <c r="AH39" s="58">
        <f t="shared" si="18"/>
        <v>2.2863774221394042E-3</v>
      </c>
      <c r="AI39" s="58">
        <f t="shared" si="42"/>
        <v>2.8430885268945091E-2</v>
      </c>
      <c r="AJ39" s="58">
        <f t="shared" si="43"/>
        <v>1.3404575815172909E-3</v>
      </c>
      <c r="AK39" s="56">
        <f t="shared" si="19"/>
        <v>8.9363838767819389E-4</v>
      </c>
      <c r="AM39" s="62">
        <f>INDEX((WasteGen!$P$2:$P$52),MATCH(A39,WasteGen!$A$2:$A$52,0))</f>
        <v>11.679750000000002</v>
      </c>
      <c r="AN39" s="62">
        <f t="shared" si="21"/>
        <v>0.26279437500000002</v>
      </c>
      <c r="AO39" s="62">
        <f t="shared" si="48"/>
        <v>3.0528872498875965</v>
      </c>
      <c r="AP39" s="62">
        <f t="shared" si="49"/>
        <v>8.4970978191729829E-2</v>
      </c>
      <c r="AQ39" s="60">
        <f t="shared" si="22"/>
        <v>5.6647318794486548E-2</v>
      </c>
      <c r="AR39">
        <f t="shared" si="46"/>
        <v>8.7598125000000013E-2</v>
      </c>
      <c r="AS39" s="68">
        <f>INDEX((WasteGen!$Q$2:$Q$52),MATCH(A39,WasteGen!$A$2:$A$52,0))</f>
        <v>0.18939</v>
      </c>
      <c r="AT39" s="68">
        <f t="shared" si="23"/>
        <v>2.1306375000000001E-3</v>
      </c>
      <c r="AU39" s="68">
        <f t="shared" si="50"/>
        <v>1.8859795633516363E-2</v>
      </c>
      <c r="AV39" s="68">
        <f t="shared" si="51"/>
        <v>3.0999941606461327E-3</v>
      </c>
      <c r="AW39" s="64">
        <f t="shared" si="47"/>
        <v>2.0666627737640883E-3</v>
      </c>
      <c r="AY39" s="2">
        <f>AW39+AQ39+AK39+AE39+Y39+S39+M39+G39</f>
        <v>76.020680300354883</v>
      </c>
      <c r="AZ39" s="2">
        <f t="shared" si="25"/>
        <v>1900.517007508872</v>
      </c>
      <c r="BA39">
        <f t="shared" si="26"/>
        <v>76.018613637581126</v>
      </c>
      <c r="BB39">
        <f t="shared" si="27"/>
        <v>1900.4653409395282</v>
      </c>
      <c r="BC39">
        <v>18.308</v>
      </c>
      <c r="BE39" s="2">
        <f t="shared" si="28"/>
        <v>57.712680300354883</v>
      </c>
      <c r="BF39">
        <f t="shared" si="29"/>
        <v>57.710613637581126</v>
      </c>
      <c r="BH39" s="2">
        <f t="shared" si="30"/>
        <v>1442.8170075088722</v>
      </c>
      <c r="BI39" s="67">
        <f t="shared" si="30"/>
        <v>1442.7653409395282</v>
      </c>
      <c r="BK39">
        <f t="shared" si="52"/>
        <v>43.300131403434733</v>
      </c>
      <c r="BL39">
        <f t="shared" si="44"/>
        <v>877.086833956889</v>
      </c>
      <c r="BN39">
        <f t="shared" si="45"/>
        <v>2024</v>
      </c>
    </row>
    <row r="40" spans="1:66" x14ac:dyDescent="0.25">
      <c r="A40" s="24">
        <v>2025</v>
      </c>
      <c r="B40" s="24">
        <v>1</v>
      </c>
      <c r="C40" s="40">
        <f>INDEX((WasteGen!$I$2:$I$52),MATCH(A40,WasteGen!$A$2:$A$52,0))</f>
        <v>77.736832352739739</v>
      </c>
      <c r="D40" s="40">
        <f t="shared" si="2"/>
        <v>11.077498610265414</v>
      </c>
      <c r="E40" s="40">
        <f t="shared" si="3"/>
        <v>32.321712603215772</v>
      </c>
      <c r="F40" s="40">
        <f t="shared" si="33"/>
        <v>10.448429123709252</v>
      </c>
      <c r="G40" s="34">
        <f t="shared" si="4"/>
        <v>6.9656194158061675</v>
      </c>
      <c r="H40">
        <f t="shared" si="5"/>
        <v>3.6924995367551379</v>
      </c>
      <c r="I40" s="45">
        <f>INDEX((WasteGen!$J$2:$J$52),MATCH(A40,WasteGen!$A$2:$A$52,0))</f>
        <v>259.12277450913246</v>
      </c>
      <c r="J40" s="45">
        <f t="shared" si="6"/>
        <v>114.27314355852741</v>
      </c>
      <c r="K40" s="45">
        <f t="shared" si="34"/>
        <v>659.65893317912457</v>
      </c>
      <c r="L40" s="45">
        <f t="shared" si="35"/>
        <v>101.06263265788489</v>
      </c>
      <c r="M40" s="43">
        <f t="shared" si="7"/>
        <v>67.375088438589927</v>
      </c>
      <c r="N40">
        <f t="shared" si="8"/>
        <v>38.091047852842472</v>
      </c>
      <c r="O40" s="48">
        <f>INDEX((WasteGen!$K$2:$K$52),MATCH(A40,WasteGen!$A$2:$A$52,0))</f>
        <v>62.18946588219179</v>
      </c>
      <c r="P40" s="48">
        <f t="shared" si="9"/>
        <v>6.0634729235136993</v>
      </c>
      <c r="Q40" s="48">
        <f t="shared" si="36"/>
        <v>64.58279636727417</v>
      </c>
      <c r="R40" s="48">
        <f t="shared" si="37"/>
        <v>4.2431297111343005</v>
      </c>
      <c r="S40" s="49">
        <f t="shared" si="10"/>
        <v>2.8287531407562003</v>
      </c>
      <c r="T40">
        <f t="shared" si="11"/>
        <v>2.0211576411712331</v>
      </c>
      <c r="U40" s="51">
        <f>INDEX((WasteGen!$L$2:$L$52),MATCH(A40,WasteGen!$A$2:$A$52,0))</f>
        <v>10.364910980365298</v>
      </c>
      <c r="V40" s="51">
        <f t="shared" si="12"/>
        <v>3.8868416176369873E-2</v>
      </c>
      <c r="W40" s="51">
        <f t="shared" si="38"/>
        <v>0.56214207210441336</v>
      </c>
      <c r="X40" s="51">
        <f t="shared" si="39"/>
        <v>1.8638855246671176E-2</v>
      </c>
      <c r="Y40" s="36">
        <f t="shared" si="13"/>
        <v>1.2425903497780784E-2</v>
      </c>
      <c r="Z40">
        <f t="shared" si="14"/>
        <v>1.2956138725456623E-2</v>
      </c>
      <c r="AA40" s="54">
        <f>INDEX((WasteGen!$M$2:$M$52),MATCH(A40,WasteGen!$A$2:$A$52,0))</f>
        <v>25.912277450913248</v>
      </c>
      <c r="AB40" s="54">
        <f t="shared" si="15"/>
        <v>0.77736832352739738</v>
      </c>
      <c r="AC40" s="54">
        <f t="shared" si="40"/>
        <v>8.2798456881120739</v>
      </c>
      <c r="AD40" s="54">
        <f t="shared" si="41"/>
        <v>0.54399098860696171</v>
      </c>
      <c r="AE40" s="21">
        <f t="shared" si="16"/>
        <v>0.36266065907130779</v>
      </c>
      <c r="AF40">
        <f t="shared" si="17"/>
        <v>0.25912277450913246</v>
      </c>
      <c r="AG40" s="58">
        <f>INDEX((WasteGen!$N$2:$N$52),MATCH(A40,WasteGen!$A$2:$A$52,0))</f>
        <v>1.5547366470547948</v>
      </c>
      <c r="AH40" s="58">
        <f t="shared" si="18"/>
        <v>2.3321049705821925E-3</v>
      </c>
      <c r="AI40" s="58">
        <f t="shared" si="42"/>
        <v>2.9376399603006659E-2</v>
      </c>
      <c r="AJ40" s="58">
        <f t="shared" si="43"/>
        <v>1.3865906365206242E-3</v>
      </c>
      <c r="AK40" s="56">
        <f t="shared" si="19"/>
        <v>9.2439375768041615E-4</v>
      </c>
      <c r="AM40" s="62">
        <f>INDEX((WasteGen!$P$2:$P$52),MATCH(A40,WasteGen!$A$2:$A$52,0))</f>
        <v>12.328625000000002</v>
      </c>
      <c r="AN40" s="62">
        <f t="shared" si="21"/>
        <v>0.27739406250000004</v>
      </c>
      <c r="AO40" s="62">
        <f t="shared" si="48"/>
        <v>3.2400548585806064</v>
      </c>
      <c r="AP40" s="62">
        <f t="shared" si="49"/>
        <v>9.0226453806990167E-2</v>
      </c>
      <c r="AQ40" s="60">
        <f t="shared" si="22"/>
        <v>6.0150969204660107E-2</v>
      </c>
      <c r="AR40">
        <f t="shared" si="46"/>
        <v>9.2464687500000017E-2</v>
      </c>
      <c r="AS40" s="68">
        <f>INDEX((WasteGen!$Q$2:$Q$52),MATCH(A40,WasteGen!$A$2:$A$52,0))</f>
        <v>0.18939</v>
      </c>
      <c r="AT40" s="68">
        <f t="shared" si="23"/>
        <v>2.1306375000000001E-3</v>
      </c>
      <c r="AU40" s="68">
        <f t="shared" si="50"/>
        <v>1.8041983524195861E-2</v>
      </c>
      <c r="AV40" s="68">
        <f t="shared" si="51"/>
        <v>2.9484496093205026E-3</v>
      </c>
      <c r="AW40" s="64">
        <f t="shared" si="47"/>
        <v>1.9656330728803351E-3</v>
      </c>
      <c r="AY40" s="2">
        <f t="shared" si="24"/>
        <v>77.607588553756614</v>
      </c>
      <c r="AZ40" s="2">
        <f t="shared" si="25"/>
        <v>1940.1897138439153</v>
      </c>
      <c r="BA40">
        <f t="shared" si="26"/>
        <v>77.605622920683729</v>
      </c>
      <c r="BB40">
        <f t="shared" si="27"/>
        <v>1940.1405730170932</v>
      </c>
      <c r="BC40">
        <v>18.308</v>
      </c>
      <c r="BE40" s="2">
        <f t="shared" si="28"/>
        <v>59.299588553756614</v>
      </c>
      <c r="BF40">
        <f t="shared" si="29"/>
        <v>59.297622920683729</v>
      </c>
      <c r="BH40" s="2">
        <f t="shared" si="30"/>
        <v>1482.4897138439153</v>
      </c>
      <c r="BI40" s="67">
        <f t="shared" si="30"/>
        <v>1482.4405730170931</v>
      </c>
      <c r="BK40">
        <f t="shared" si="52"/>
        <v>44.169248631503429</v>
      </c>
      <c r="BL40">
        <f t="shared" si="44"/>
        <v>921.25608258839247</v>
      </c>
      <c r="BN40">
        <f t="shared" si="45"/>
        <v>2025</v>
      </c>
    </row>
    <row r="41" spans="1:66" x14ac:dyDescent="0.25">
      <c r="A41" s="24">
        <v>2026</v>
      </c>
      <c r="B41" s="24">
        <v>1</v>
      </c>
      <c r="C41" s="40">
        <f>INDEX((WasteGen!$I$2:$I$52),MATCH(A41,WasteGen!$A$2:$A$52,0))</f>
        <v>79.291568999794521</v>
      </c>
      <c r="D41" s="40">
        <f t="shared" si="2"/>
        <v>11.29904858247072</v>
      </c>
      <c r="E41" s="40">
        <f t="shared" si="3"/>
        <v>32.964940462609022</v>
      </c>
      <c r="F41" s="40">
        <f t="shared" si="33"/>
        <v>10.655820723077472</v>
      </c>
      <c r="G41" s="34">
        <f t="shared" si="4"/>
        <v>7.1038804820516477</v>
      </c>
      <c r="H41">
        <f t="shared" si="5"/>
        <v>3.7663495274902399</v>
      </c>
      <c r="I41" s="45">
        <f>INDEX((WasteGen!$J$2:$J$52),MATCH(A41,WasteGen!$A$2:$A$52,0))</f>
        <v>264.30522999931509</v>
      </c>
      <c r="J41" s="45">
        <f t="shared" si="6"/>
        <v>116.55860642969795</v>
      </c>
      <c r="K41" s="45">
        <f t="shared" si="34"/>
        <v>673.08963930643029</v>
      </c>
      <c r="L41" s="45">
        <f t="shared" si="35"/>
        <v>103.12790030239231</v>
      </c>
      <c r="M41" s="43">
        <f t="shared" si="7"/>
        <v>68.751933534928199</v>
      </c>
      <c r="N41">
        <f t="shared" si="8"/>
        <v>38.852868809899313</v>
      </c>
      <c r="O41" s="48">
        <f>INDEX((WasteGen!$K$2:$K$52),MATCH(A41,WasteGen!$A$2:$A$52,0))</f>
        <v>63.433255199835621</v>
      </c>
      <c r="P41" s="48">
        <f t="shared" si="9"/>
        <v>6.1847423819839733</v>
      </c>
      <c r="Q41" s="48">
        <f t="shared" si="36"/>
        <v>66.401342587074737</v>
      </c>
      <c r="R41" s="48">
        <f t="shared" si="37"/>
        <v>4.3661961621834076</v>
      </c>
      <c r="S41" s="49">
        <f t="shared" si="10"/>
        <v>2.910797441455605</v>
      </c>
      <c r="T41">
        <f t="shared" si="11"/>
        <v>2.0615807939946578</v>
      </c>
      <c r="U41" s="51">
        <f>INDEX((WasteGen!$L$2:$L$52),MATCH(A41,WasteGen!$A$2:$A$52,0))</f>
        <v>10.572209199972603</v>
      </c>
      <c r="V41" s="51">
        <f t="shared" si="12"/>
        <v>3.9645784499897259E-2</v>
      </c>
      <c r="W41" s="51">
        <f t="shared" si="38"/>
        <v>0.58245321403017036</v>
      </c>
      <c r="X41" s="51">
        <f t="shared" si="39"/>
        <v>1.9334642574140356E-2</v>
      </c>
      <c r="Y41" s="36">
        <f t="shared" si="13"/>
        <v>1.2889761716093569E-2</v>
      </c>
      <c r="Z41">
        <f t="shared" si="14"/>
        <v>1.3215261499965754E-2</v>
      </c>
      <c r="AA41" s="54">
        <f>INDEX((WasteGen!$M$2:$M$52),MATCH(A41,WasteGen!$A$2:$A$52,0))</f>
        <v>26.430522999931512</v>
      </c>
      <c r="AB41" s="54">
        <f t="shared" si="15"/>
        <v>0.79291568999794537</v>
      </c>
      <c r="AC41" s="54">
        <f t="shared" si="40"/>
        <v>8.5129926393685569</v>
      </c>
      <c r="AD41" s="54">
        <f t="shared" si="41"/>
        <v>0.55976873874146249</v>
      </c>
      <c r="AE41" s="21">
        <f t="shared" si="16"/>
        <v>0.37317915916097499</v>
      </c>
      <c r="AF41">
        <f t="shared" si="17"/>
        <v>0.26430522999931511</v>
      </c>
      <c r="AG41" s="58">
        <f>INDEX((WasteGen!$N$2:$N$52),MATCH(A41,WasteGen!$A$2:$A$52,0))</f>
        <v>1.5858313799958905</v>
      </c>
      <c r="AH41" s="58">
        <f t="shared" si="18"/>
        <v>2.3787470699938359E-3</v>
      </c>
      <c r="AI41" s="58">
        <f t="shared" si="42"/>
        <v>3.0322442758264866E-2</v>
      </c>
      <c r="AJ41" s="58">
        <f t="shared" si="43"/>
        <v>1.432703914735631E-3</v>
      </c>
      <c r="AK41" s="56">
        <f t="shared" si="19"/>
        <v>9.5513594315708734E-4</v>
      </c>
      <c r="AM41" s="62">
        <f>INDEX((WasteGen!$P$2:$P$52),MATCH(A41,WasteGen!$A$2:$A$52,0))</f>
        <v>12.977500000000003</v>
      </c>
      <c r="AN41" s="62">
        <f t="shared" si="21"/>
        <v>0.29199375000000005</v>
      </c>
      <c r="AO41" s="62">
        <f t="shared" si="48"/>
        <v>3.4362905159616925</v>
      </c>
      <c r="AP41" s="62">
        <f t="shared" si="49"/>
        <v>9.5758092618913687E-2</v>
      </c>
      <c r="AQ41" s="60">
        <f t="shared" si="22"/>
        <v>6.3838728412609125E-2</v>
      </c>
      <c r="AR41">
        <f t="shared" si="46"/>
        <v>9.7331250000000022E-2</v>
      </c>
      <c r="AS41" s="68">
        <f>INDEX((WasteGen!$Q$2:$Q$52),MATCH(A41,WasteGen!$A$2:$A$52,0))</f>
        <v>0.18939</v>
      </c>
      <c r="AT41" s="68">
        <f t="shared" si="23"/>
        <v>2.1306375000000001E-3</v>
      </c>
      <c r="AU41" s="68">
        <f t="shared" si="50"/>
        <v>1.7352024220975679E-2</v>
      </c>
      <c r="AV41" s="68">
        <f t="shared" si="51"/>
        <v>2.8205968032201834E-3</v>
      </c>
      <c r="AW41" s="64">
        <f t="shared" si="47"/>
        <v>1.8803978688134554E-3</v>
      </c>
      <c r="AY41" s="2">
        <f t="shared" si="24"/>
        <v>79.219354641537109</v>
      </c>
      <c r="AZ41" s="2">
        <f t="shared" si="25"/>
        <v>1980.4838660384278</v>
      </c>
      <c r="BA41">
        <f t="shared" si="26"/>
        <v>79.217474243668292</v>
      </c>
      <c r="BB41">
        <f t="shared" si="27"/>
        <v>1980.4368560917073</v>
      </c>
      <c r="BC41">
        <v>18.308</v>
      </c>
      <c r="BE41" s="2">
        <f t="shared" si="28"/>
        <v>60.911354641537109</v>
      </c>
      <c r="BF41">
        <f t="shared" si="29"/>
        <v>60.909474243668292</v>
      </c>
      <c r="BH41" s="2">
        <f t="shared" si="30"/>
        <v>1522.7838660384277</v>
      </c>
      <c r="BI41" s="67">
        <f t="shared" si="30"/>
        <v>1522.7368560917073</v>
      </c>
      <c r="BK41">
        <f t="shared" si="52"/>
        <v>45.055650872883497</v>
      </c>
      <c r="BL41">
        <f t="shared" si="44"/>
        <v>966.31173346127594</v>
      </c>
      <c r="BN41">
        <f t="shared" si="45"/>
        <v>2026</v>
      </c>
    </row>
    <row r="42" spans="1:66" x14ac:dyDescent="0.25">
      <c r="A42" s="24">
        <v>2027</v>
      </c>
      <c r="B42" s="24">
        <v>1</v>
      </c>
      <c r="C42" s="40">
        <f>INDEX((WasteGen!$I$2:$I$52),MATCH(A42,WasteGen!$A$2:$A$52,0))</f>
        <v>80.877400379790416</v>
      </c>
      <c r="D42" s="40">
        <f t="shared" si="2"/>
        <v>11.525029554120135</v>
      </c>
      <c r="E42" s="40">
        <f t="shared" si="3"/>
        <v>33.622089962578329</v>
      </c>
      <c r="F42" s="40">
        <f t="shared" si="33"/>
        <v>10.867880054150833</v>
      </c>
      <c r="G42" s="34">
        <f t="shared" si="4"/>
        <v>7.2452533694338879</v>
      </c>
      <c r="H42">
        <f t="shared" si="5"/>
        <v>3.8416765180400447</v>
      </c>
      <c r="I42" s="45">
        <f>INDEX((WasteGen!$J$2:$J$52),MATCH(A42,WasteGen!$A$2:$A$52,0))</f>
        <v>269.59133459930138</v>
      </c>
      <c r="J42" s="45">
        <f t="shared" si="6"/>
        <v>118.88977855829189</v>
      </c>
      <c r="K42" s="45">
        <f t="shared" si="34"/>
        <v>686.75182565667751</v>
      </c>
      <c r="L42" s="45">
        <f t="shared" si="35"/>
        <v>105.22759220804471</v>
      </c>
      <c r="M42" s="43">
        <f t="shared" si="7"/>
        <v>70.15172813869647</v>
      </c>
      <c r="N42">
        <f t="shared" si="8"/>
        <v>39.6299261860973</v>
      </c>
      <c r="O42" s="48">
        <f>INDEX((WasteGen!$K$2:$K$52),MATCH(A42,WasteGen!$A$2:$A$52,0))</f>
        <v>64.701920303832324</v>
      </c>
      <c r="P42" s="48">
        <f t="shared" si="9"/>
        <v>6.3084372296236522</v>
      </c>
      <c r="Q42" s="48">
        <f t="shared" si="36"/>
        <v>68.220638691269784</v>
      </c>
      <c r="R42" s="48">
        <f t="shared" si="37"/>
        <v>4.4891411254286009</v>
      </c>
      <c r="S42" s="49">
        <f t="shared" si="10"/>
        <v>2.9927607502857336</v>
      </c>
      <c r="T42">
        <f t="shared" si="11"/>
        <v>2.1028124098745504</v>
      </c>
      <c r="U42" s="51">
        <f>INDEX((WasteGen!$L$2:$L$52),MATCH(A42,WasteGen!$A$2:$A$52,0))</f>
        <v>10.783653383972055</v>
      </c>
      <c r="V42" s="51">
        <f t="shared" si="12"/>
        <v>4.0438700189895212E-2</v>
      </c>
      <c r="W42" s="51">
        <f t="shared" si="38"/>
        <v>0.60285867837405538</v>
      </c>
      <c r="X42" s="51">
        <f t="shared" si="39"/>
        <v>2.0033235846010258E-2</v>
      </c>
      <c r="Y42" s="36">
        <f t="shared" si="13"/>
        <v>1.3355490564006839E-2</v>
      </c>
      <c r="Z42">
        <f t="shared" si="14"/>
        <v>1.3479566729965069E-2</v>
      </c>
      <c r="AA42" s="54">
        <f>INDEX((WasteGen!$M$2:$M$52),MATCH(A42,WasteGen!$A$2:$A$52,0))</f>
        <v>26.95913345993014</v>
      </c>
      <c r="AB42" s="54">
        <f t="shared" si="15"/>
        <v>0.80877400379790421</v>
      </c>
      <c r="AC42" s="54">
        <f t="shared" si="40"/>
        <v>8.7462357296499746</v>
      </c>
      <c r="AD42" s="54">
        <f t="shared" si="41"/>
        <v>0.57553091351648744</v>
      </c>
      <c r="AE42" s="21">
        <f t="shared" si="16"/>
        <v>0.38368727567765826</v>
      </c>
      <c r="AF42">
        <f t="shared" si="17"/>
        <v>0.2695913345993014</v>
      </c>
      <c r="AG42" s="58">
        <f>INDEX((WasteGen!$N$2:$N$52),MATCH(A42,WasteGen!$A$2:$A$52,0))</f>
        <v>1.6175480075958082</v>
      </c>
      <c r="AH42" s="58">
        <f t="shared" si="18"/>
        <v>2.4263220113937122E-3</v>
      </c>
      <c r="AI42" s="58">
        <f t="shared" si="42"/>
        <v>3.1269921785793846E-2</v>
      </c>
      <c r="AJ42" s="58">
        <f t="shared" si="43"/>
        <v>1.4788429838647342E-3</v>
      </c>
      <c r="AK42" s="56">
        <f t="shared" si="19"/>
        <v>9.8589532257648948E-4</v>
      </c>
      <c r="AM42" s="62">
        <f>INDEX((WasteGen!$P$2:$P$52),MATCH(A42,WasteGen!$A$2:$A$52,0))</f>
        <v>13.626375000000003</v>
      </c>
      <c r="AN42" s="62">
        <f t="shared" si="21"/>
        <v>0.30659343750000001</v>
      </c>
      <c r="AO42" s="62">
        <f t="shared" si="48"/>
        <v>3.6413262206901233</v>
      </c>
      <c r="AP42" s="62">
        <f t="shared" si="49"/>
        <v>0.10155773277156945</v>
      </c>
      <c r="AQ42" s="60">
        <f t="shared" si="22"/>
        <v>6.7705155181046292E-2</v>
      </c>
      <c r="AR42">
        <f t="shared" si="46"/>
        <v>0.10219781250000001</v>
      </c>
      <c r="AS42" s="68">
        <f>INDEX((WasteGen!$Q$2:$Q$52),MATCH(A42,WasteGen!$A$2:$A$52,0))</f>
        <v>0.18939</v>
      </c>
      <c r="AT42" s="68">
        <f t="shared" si="23"/>
        <v>2.1306375000000001E-3</v>
      </c>
      <c r="AU42" s="68">
        <f t="shared" si="50"/>
        <v>1.6769929831965454E-2</v>
      </c>
      <c r="AV42" s="68">
        <f t="shared" si="51"/>
        <v>2.7127318890102252E-3</v>
      </c>
      <c r="AW42" s="64">
        <f t="shared" si="47"/>
        <v>1.8084879260068167E-3</v>
      </c>
      <c r="AY42" s="2">
        <f t="shared" si="24"/>
        <v>80.857284563087376</v>
      </c>
      <c r="AZ42" s="2">
        <f t="shared" si="25"/>
        <v>2021.4321140771845</v>
      </c>
      <c r="BA42">
        <f t="shared" si="26"/>
        <v>80.855476075161377</v>
      </c>
      <c r="BB42">
        <f t="shared" si="27"/>
        <v>2021.3869018790344</v>
      </c>
      <c r="BC42">
        <v>18.308</v>
      </c>
      <c r="BE42" s="2">
        <f t="shared" si="28"/>
        <v>62.549284563087376</v>
      </c>
      <c r="BF42">
        <f t="shared" si="29"/>
        <v>62.547476075161377</v>
      </c>
      <c r="BH42" s="2">
        <f t="shared" si="30"/>
        <v>1563.7321140771844</v>
      </c>
      <c r="BI42" s="67">
        <f t="shared" si="30"/>
        <v>1563.6869018790344</v>
      </c>
      <c r="BK42">
        <f t="shared" si="52"/>
        <v>45.959683827841161</v>
      </c>
      <c r="BL42">
        <f t="shared" si="44"/>
        <v>1012.2714172891172</v>
      </c>
      <c r="BN42">
        <f t="shared" si="45"/>
        <v>2027</v>
      </c>
    </row>
    <row r="43" spans="1:66" x14ac:dyDescent="0.25">
      <c r="A43" s="24">
        <v>2028</v>
      </c>
      <c r="B43" s="24">
        <v>1</v>
      </c>
      <c r="C43" s="40">
        <f>INDEX((WasteGen!$I$2:$I$52),MATCH(A43,WasteGen!$A$2:$A$52,0))</f>
        <v>82.494948387386216</v>
      </c>
      <c r="D43" s="40">
        <f t="shared" si="2"/>
        <v>11.755530145202536</v>
      </c>
      <c r="E43" s="40">
        <f t="shared" si="3"/>
        <v>34.293091036732449</v>
      </c>
      <c r="F43" s="40">
        <f t="shared" si="33"/>
        <v>11.084529071048417</v>
      </c>
      <c r="G43" s="34">
        <f t="shared" si="4"/>
        <v>7.3896860473656112</v>
      </c>
      <c r="H43">
        <f t="shared" si="5"/>
        <v>3.9185100484008455</v>
      </c>
      <c r="I43" s="45">
        <f>INDEX((WasteGen!$J$2:$J$52),MATCH(A43,WasteGen!$A$2:$A$52,0))</f>
        <v>274.98316129128739</v>
      </c>
      <c r="J43" s="45">
        <f t="shared" si="6"/>
        <v>121.26757412945773</v>
      </c>
      <c r="K43" s="45">
        <f t="shared" si="34"/>
        <v>700.6559271693302</v>
      </c>
      <c r="L43" s="45">
        <f t="shared" si="35"/>
        <v>107.363472616805</v>
      </c>
      <c r="M43" s="43">
        <f t="shared" si="7"/>
        <v>71.575648411203332</v>
      </c>
      <c r="N43">
        <f t="shared" si="8"/>
        <v>40.422524709819243</v>
      </c>
      <c r="O43" s="48">
        <f>INDEX((WasteGen!$K$2:$K$52),MATCH(A43,WasteGen!$A$2:$A$52,0))</f>
        <v>65.995958709908976</v>
      </c>
      <c r="P43" s="48">
        <f t="shared" si="9"/>
        <v>6.4346059742161259</v>
      </c>
      <c r="Q43" s="48">
        <f t="shared" si="36"/>
        <v>70.043107879992689</v>
      </c>
      <c r="R43" s="48">
        <f t="shared" si="37"/>
        <v>4.6121367854932185</v>
      </c>
      <c r="S43" s="49">
        <f t="shared" si="10"/>
        <v>3.074757856995479</v>
      </c>
      <c r="T43">
        <f t="shared" si="11"/>
        <v>2.144868658072042</v>
      </c>
      <c r="U43" s="51">
        <f>INDEX((WasteGen!$L$2:$L$52),MATCH(A43,WasteGen!$A$2:$A$52,0))</f>
        <v>10.999326451651497</v>
      </c>
      <c r="V43" s="51">
        <f t="shared" si="12"/>
        <v>4.1247474193693109E-2</v>
      </c>
      <c r="W43" s="51">
        <f t="shared" si="38"/>
        <v>0.62337107926955926</v>
      </c>
      <c r="X43" s="51">
        <f t="shared" si="39"/>
        <v>2.0735073298189254E-2</v>
      </c>
      <c r="Y43" s="36">
        <f t="shared" si="13"/>
        <v>1.3823382198792835E-2</v>
      </c>
      <c r="Z43">
        <f t="shared" si="14"/>
        <v>1.374915806456437E-2</v>
      </c>
      <c r="AA43" s="54">
        <f>INDEX((WasteGen!$M$2:$M$52),MATCH(A43,WasteGen!$A$2:$A$52,0))</f>
        <v>27.498316129128739</v>
      </c>
      <c r="AB43" s="54">
        <f t="shared" si="15"/>
        <v>0.82494948387386213</v>
      </c>
      <c r="AC43" s="54">
        <f t="shared" si="40"/>
        <v>8.9798856256400903</v>
      </c>
      <c r="AD43" s="54">
        <f t="shared" si="41"/>
        <v>0.59129958788374615</v>
      </c>
      <c r="AE43" s="21">
        <f t="shared" si="16"/>
        <v>0.39419972525583075</v>
      </c>
      <c r="AF43">
        <f t="shared" si="17"/>
        <v>0.27498316129128741</v>
      </c>
      <c r="AG43" s="58">
        <f>INDEX((WasteGen!$N$2:$N$52),MATCH(A43,WasteGen!$A$2:$A$52,0))</f>
        <v>1.6498989677477243</v>
      </c>
      <c r="AH43" s="58">
        <f t="shared" si="18"/>
        <v>2.4748484516215865E-3</v>
      </c>
      <c r="AI43" s="58">
        <f t="shared" si="42"/>
        <v>3.221971815610461E-2</v>
      </c>
      <c r="AJ43" s="58">
        <f t="shared" si="43"/>
        <v>1.5250520813108264E-3</v>
      </c>
      <c r="AK43" s="56">
        <f t="shared" si="19"/>
        <v>1.0167013875405509E-3</v>
      </c>
      <c r="AM43" s="62">
        <f>INDEX((WasteGen!$P$2:$P$52),MATCH(A43,WasteGen!$A$2:$A$52,0))</f>
        <v>14.275250000000003</v>
      </c>
      <c r="AN43" s="62">
        <f t="shared" si="21"/>
        <v>0.32119312500000008</v>
      </c>
      <c r="AO43" s="62">
        <f t="shared" si="48"/>
        <v>3.8549018920617999</v>
      </c>
      <c r="AP43" s="62">
        <f t="shared" si="49"/>
        <v>0.10761745362832384</v>
      </c>
      <c r="AQ43" s="60">
        <f t="shared" si="22"/>
        <v>7.1744969085549226E-2</v>
      </c>
      <c r="AR43">
        <f t="shared" si="46"/>
        <v>0.10706437500000002</v>
      </c>
      <c r="AS43" s="68">
        <f>INDEX((WasteGen!$Q$2:$Q$52),MATCH(A43,WasteGen!$A$2:$A$52,0))</f>
        <v>0.18939</v>
      </c>
      <c r="AT43" s="68">
        <f t="shared" si="23"/>
        <v>2.1306375000000001E-3</v>
      </c>
      <c r="AU43" s="68">
        <f t="shared" si="50"/>
        <v>1.6278837276019358E-2</v>
      </c>
      <c r="AV43" s="68">
        <f t="shared" si="51"/>
        <v>2.6217300559460955E-3</v>
      </c>
      <c r="AW43" s="64">
        <f t="shared" si="47"/>
        <v>1.7478200372973969E-3</v>
      </c>
      <c r="AY43" s="2">
        <f t="shared" si="24"/>
        <v>82.522624913529441</v>
      </c>
      <c r="AZ43" s="2">
        <f t="shared" si="25"/>
        <v>2063.0656228382359</v>
      </c>
      <c r="BA43">
        <f t="shared" si="26"/>
        <v>82.520877093492146</v>
      </c>
      <c r="BB43">
        <f t="shared" si="27"/>
        <v>2063.0219273373036</v>
      </c>
      <c r="BC43">
        <v>18.308</v>
      </c>
      <c r="BE43" s="2">
        <f t="shared" si="28"/>
        <v>64.214624913529434</v>
      </c>
      <c r="BF43">
        <f t="shared" si="29"/>
        <v>64.212877093492153</v>
      </c>
      <c r="BH43" s="2">
        <f t="shared" si="30"/>
        <v>1605.3656228382358</v>
      </c>
      <c r="BI43" s="67">
        <f t="shared" si="30"/>
        <v>1605.3219273373038</v>
      </c>
      <c r="BK43">
        <f t="shared" si="52"/>
        <v>46.881700110647984</v>
      </c>
      <c r="BL43">
        <f t="shared" si="44"/>
        <v>1059.1531173997651</v>
      </c>
      <c r="BN43">
        <f t="shared" si="45"/>
        <v>2028</v>
      </c>
    </row>
    <row r="44" spans="1:66" x14ac:dyDescent="0.25">
      <c r="A44" s="24">
        <v>2029</v>
      </c>
      <c r="B44" s="24">
        <v>1</v>
      </c>
      <c r="C44" s="40">
        <f>INDEX((WasteGen!$I$2:$I$52),MATCH(A44,WasteGen!$A$2:$A$52,0))</f>
        <v>84.144847355133948</v>
      </c>
      <c r="D44" s="40">
        <f t="shared" si="2"/>
        <v>11.990640748106587</v>
      </c>
      <c r="E44" s="40">
        <f t="shared" si="3"/>
        <v>34.97798711055345</v>
      </c>
      <c r="F44" s="40">
        <f t="shared" si="33"/>
        <v>11.305744674285583</v>
      </c>
      <c r="G44" s="34">
        <f t="shared" si="4"/>
        <v>7.5371631161903885</v>
      </c>
      <c r="H44">
        <f t="shared" si="5"/>
        <v>3.9968802493688624</v>
      </c>
      <c r="I44" s="45">
        <f>INDEX((WasteGen!$J$2:$J$52),MATCH(A44,WasteGen!$A$2:$A$52,0))</f>
        <v>280.48282451711316</v>
      </c>
      <c r="J44" s="45">
        <f t="shared" si="6"/>
        <v>123.69292561204689</v>
      </c>
      <c r="K44" s="45">
        <f t="shared" si="34"/>
        <v>714.811679904529</v>
      </c>
      <c r="L44" s="45">
        <f t="shared" si="35"/>
        <v>109.53717287684806</v>
      </c>
      <c r="M44" s="43">
        <f t="shared" si="7"/>
        <v>73.024781917898707</v>
      </c>
      <c r="N44">
        <f t="shared" si="8"/>
        <v>41.230975204015635</v>
      </c>
      <c r="O44" s="48">
        <f>INDEX((WasteGen!$K$2:$K$52),MATCH(A44,WasteGen!$A$2:$A$52,0))</f>
        <v>67.315877884107152</v>
      </c>
      <c r="P44" s="48">
        <f t="shared" si="9"/>
        <v>6.5632980937004479</v>
      </c>
      <c r="Q44" s="48">
        <f t="shared" si="36"/>
        <v>71.871059008011258</v>
      </c>
      <c r="R44" s="48">
        <f t="shared" si="37"/>
        <v>4.7353469656818792</v>
      </c>
      <c r="S44" s="49">
        <f t="shared" si="10"/>
        <v>3.1568979771212526</v>
      </c>
      <c r="T44">
        <f t="shared" si="11"/>
        <v>2.1877660312334823</v>
      </c>
      <c r="U44" s="51">
        <f>INDEX((WasteGen!$L$2:$L$52),MATCH(A44,WasteGen!$A$2:$A$52,0))</f>
        <v>11.219312980684526</v>
      </c>
      <c r="V44" s="51">
        <f t="shared" si="12"/>
        <v>4.2072423677566972E-2</v>
      </c>
      <c r="W44" s="51">
        <f t="shared" si="38"/>
        <v>0.64400291415857813</v>
      </c>
      <c r="X44" s="51">
        <f t="shared" si="39"/>
        <v>2.1440588788548032E-2</v>
      </c>
      <c r="Y44" s="36">
        <f t="shared" si="13"/>
        <v>1.4293725859032021E-2</v>
      </c>
      <c r="Z44">
        <f t="shared" si="14"/>
        <v>1.4024141225855657E-2</v>
      </c>
      <c r="AA44" s="54">
        <f>INDEX((WasteGen!$M$2:$M$52),MATCH(A44,WasteGen!$A$2:$A$52,0))</f>
        <v>28.048282451711316</v>
      </c>
      <c r="AB44" s="54">
        <f t="shared" si="15"/>
        <v>0.84144847355133945</v>
      </c>
      <c r="AC44" s="54">
        <f t="shared" si="40"/>
        <v>9.2142383343604202</v>
      </c>
      <c r="AD44" s="54">
        <f t="shared" si="41"/>
        <v>0.60709576483101035</v>
      </c>
      <c r="AE44" s="21">
        <f t="shared" si="16"/>
        <v>0.40473050988734022</v>
      </c>
      <c r="AF44">
        <f t="shared" si="17"/>
        <v>0.28048282451711315</v>
      </c>
      <c r="AG44" s="58">
        <f>INDEX((WasteGen!$N$2:$N$52),MATCH(A44,WasteGen!$A$2:$A$52,0))</f>
        <v>1.6828969471026789</v>
      </c>
      <c r="AH44" s="58">
        <f t="shared" si="18"/>
        <v>2.5243454206540185E-3</v>
      </c>
      <c r="AI44" s="58">
        <f t="shared" si="42"/>
        <v>3.3172689379860613E-2</v>
      </c>
      <c r="AJ44" s="58">
        <f t="shared" si="43"/>
        <v>1.5713741968980152E-3</v>
      </c>
      <c r="AK44" s="56">
        <f t="shared" si="19"/>
        <v>1.04758279793201E-3</v>
      </c>
      <c r="AM44" s="62">
        <f>INDEX((WasteGen!$P$2:$P$52),MATCH(A44,WasteGen!$A$2:$A$52,0))</f>
        <v>14.924125000000004</v>
      </c>
      <c r="AN44" s="62">
        <f t="shared" si="21"/>
        <v>0.33579281250000004</v>
      </c>
      <c r="AO44" s="62">
        <f t="shared" si="48"/>
        <v>4.0767651359190671</v>
      </c>
      <c r="AP44" s="62">
        <f t="shared" si="49"/>
        <v>0.1139295686427329</v>
      </c>
      <c r="AQ44" s="60">
        <f t="shared" si="22"/>
        <v>7.5953045761821936E-2</v>
      </c>
      <c r="AR44">
        <f t="shared" si="46"/>
        <v>0.11193093750000002</v>
      </c>
      <c r="AS44" s="68">
        <f>INDEX((WasteGen!$Q$2:$Q$52),MATCH(A44,WasteGen!$A$2:$A$52,0))</f>
        <v>0.18939</v>
      </c>
      <c r="AT44" s="68">
        <f t="shared" si="23"/>
        <v>2.1306375000000001E-3</v>
      </c>
      <c r="AU44" s="68">
        <f t="shared" si="50"/>
        <v>1.5864519764875247E-2</v>
      </c>
      <c r="AV44" s="68">
        <f t="shared" si="51"/>
        <v>2.5449550111441119E-3</v>
      </c>
      <c r="AW44" s="64">
        <f t="shared" si="47"/>
        <v>1.6966366740960746E-3</v>
      </c>
      <c r="AY44" s="2">
        <f t="shared" si="24"/>
        <v>84.216564512190573</v>
      </c>
      <c r="AZ44" s="2">
        <f t="shared" si="25"/>
        <v>2105.4141128047645</v>
      </c>
      <c r="BA44">
        <f t="shared" si="26"/>
        <v>84.214867875516475</v>
      </c>
      <c r="BB44">
        <f t="shared" si="27"/>
        <v>2105.3716968879121</v>
      </c>
      <c r="BC44">
        <v>18.308</v>
      </c>
      <c r="BE44" s="2">
        <f t="shared" si="28"/>
        <v>65.908564512190566</v>
      </c>
      <c r="BF44">
        <f t="shared" si="29"/>
        <v>65.906867875516468</v>
      </c>
      <c r="BH44" s="2">
        <f t="shared" si="30"/>
        <v>1647.7141128047642</v>
      </c>
      <c r="BI44" s="67">
        <f t="shared" si="30"/>
        <v>1647.6716968879118</v>
      </c>
      <c r="BK44">
        <f t="shared" si="52"/>
        <v>47.822059387860953</v>
      </c>
      <c r="BL44">
        <f t="shared" si="44"/>
        <v>1106.975176787626</v>
      </c>
      <c r="BN44">
        <f t="shared" si="45"/>
        <v>2029</v>
      </c>
    </row>
    <row r="45" spans="1:66" x14ac:dyDescent="0.25">
      <c r="A45" s="24">
        <v>2030</v>
      </c>
      <c r="B45" s="24">
        <v>1</v>
      </c>
      <c r="C45" s="40">
        <f>INDEX((WasteGen!$I$2:$I$52),MATCH(A45,WasteGen!$A$2:$A$52,0))</f>
        <v>85.827744302236624</v>
      </c>
      <c r="D45" s="40">
        <f t="shared" si="2"/>
        <v>12.230453563068721</v>
      </c>
      <c r="E45" s="40">
        <f t="shared" si="3"/>
        <v>35.676899493248911</v>
      </c>
      <c r="F45" s="40">
        <f t="shared" si="33"/>
        <v>11.531541180373262</v>
      </c>
      <c r="G45" s="34">
        <f t="shared" si="4"/>
        <v>7.6876941202488407</v>
      </c>
      <c r="H45">
        <f t="shared" si="5"/>
        <v>4.0768178543562401</v>
      </c>
      <c r="I45" s="45">
        <f>INDEX((WasteGen!$J$2:$J$52),MATCH(A45,WasteGen!$A$2:$A$52,0))</f>
        <v>286.09248100745543</v>
      </c>
      <c r="J45" s="45">
        <f t="shared" si="6"/>
        <v>126.16678412428783</v>
      </c>
      <c r="K45" s="45">
        <f>J45+(K44*$G$9)</f>
        <v>729.22824895189524</v>
      </c>
      <c r="L45" s="45">
        <f t="shared" si="35"/>
        <v>111.75021507692161</v>
      </c>
      <c r="M45" s="43">
        <f t="shared" si="7"/>
        <v>74.500143384614404</v>
      </c>
      <c r="N45">
        <f t="shared" si="8"/>
        <v>42.055594708095946</v>
      </c>
      <c r="O45" s="48">
        <f>INDEX((WasteGen!$K$2:$K$52),MATCH(A45,WasteGen!$A$2:$A$52,0))</f>
        <v>68.662195441789308</v>
      </c>
      <c r="P45" s="48">
        <f t="shared" si="9"/>
        <v>6.6945640555744577</v>
      </c>
      <c r="Q45" s="48">
        <f t="shared" si="36"/>
        <v>73.706695304739895</v>
      </c>
      <c r="R45" s="48">
        <f t="shared" si="37"/>
        <v>4.8589277588458275</v>
      </c>
      <c r="S45" s="49">
        <f t="shared" si="10"/>
        <v>3.2392851725638847</v>
      </c>
      <c r="T45">
        <f t="shared" si="11"/>
        <v>2.2315213518581527</v>
      </c>
      <c r="U45" s="51">
        <f>INDEX((WasteGen!$L$2:$L$52),MATCH(A45,WasteGen!$A$2:$A$52,0))</f>
        <v>11.443699240298217</v>
      </c>
      <c r="V45" s="51">
        <f t="shared" si="12"/>
        <v>4.2913872151118318E-2</v>
      </c>
      <c r="W45" s="51">
        <f t="shared" si="38"/>
        <v>0.66476657414829798</v>
      </c>
      <c r="X45" s="51">
        <f t="shared" si="39"/>
        <v>2.2150212161398453E-2</v>
      </c>
      <c r="Y45" s="36">
        <f t="shared" si="13"/>
        <v>1.4766808107598967E-2</v>
      </c>
      <c r="Z45">
        <f t="shared" si="14"/>
        <v>1.4304624050372772E-2</v>
      </c>
      <c r="AA45" s="54">
        <f>INDEX((WasteGen!$M$2:$M$52),MATCH(A45,WasteGen!$A$2:$A$52,0))</f>
        <v>28.609248100745546</v>
      </c>
      <c r="AB45" s="54">
        <f t="shared" si="15"/>
        <v>0.85827744302236642</v>
      </c>
      <c r="AC45" s="54">
        <f t="shared" si="40"/>
        <v>9.4495763211205013</v>
      </c>
      <c r="AD45" s="54">
        <f t="shared" si="41"/>
        <v>0.62293945626228575</v>
      </c>
      <c r="AE45" s="21">
        <f t="shared" si="16"/>
        <v>0.41529297084152383</v>
      </c>
      <c r="AF45">
        <f t="shared" si="17"/>
        <v>0.28609248100745549</v>
      </c>
      <c r="AG45" s="58">
        <f>INDEX((WasteGen!$N$2:$N$52),MATCH(A45,WasteGen!$A$2:$A$52,0))</f>
        <v>1.7165548860447326</v>
      </c>
      <c r="AH45" s="58">
        <f t="shared" si="18"/>
        <v>2.5748323290670991E-3</v>
      </c>
      <c r="AI45" s="58">
        <f t="shared" si="42"/>
        <v>3.412967055701286E-2</v>
      </c>
      <c r="AJ45" s="58">
        <f t="shared" si="43"/>
        <v>1.6178511519148544E-3</v>
      </c>
      <c r="AK45" s="56">
        <f t="shared" si="19"/>
        <v>1.0785674346099029E-3</v>
      </c>
      <c r="AM45" s="62">
        <f>INDEX((WasteGen!$P$2:$P$52),MATCH(A45,WasteGen!$A$2:$A$52,0))</f>
        <v>15.573</v>
      </c>
      <c r="AN45" s="62">
        <f t="shared" si="21"/>
        <v>0.3503925</v>
      </c>
      <c r="AO45" s="62">
        <f t="shared" si="48"/>
        <v>4.3066710174789353</v>
      </c>
      <c r="AP45" s="62">
        <f t="shared" si="49"/>
        <v>0.12048661844013166</v>
      </c>
      <c r="AQ45" s="60">
        <f t="shared" si="22"/>
        <v>8.0324412293421105E-2</v>
      </c>
      <c r="AR45">
        <f t="shared" si="46"/>
        <v>0.1167975</v>
      </c>
      <c r="AS45" s="68">
        <f>INDEX((WasteGen!$Q$2:$Q$52),MATCH(A45,WasteGen!$A$2:$A$52,0))</f>
        <v>0.18939</v>
      </c>
      <c r="AT45" s="68">
        <f t="shared" si="23"/>
        <v>2.1306375000000001E-3</v>
      </c>
      <c r="AU45" s="68">
        <f t="shared" si="50"/>
        <v>1.5514974657823179E-2</v>
      </c>
      <c r="AV45" s="68">
        <f t="shared" si="51"/>
        <v>2.4801826070520675E-3</v>
      </c>
      <c r="AW45" s="64">
        <f t="shared" si="47"/>
        <v>1.653455071368045E-3</v>
      </c>
      <c r="AY45" s="2">
        <f t="shared" si="24"/>
        <v>85.940238891175653</v>
      </c>
      <c r="AZ45" s="2">
        <f t="shared" si="25"/>
        <v>2148.5059722793912</v>
      </c>
      <c r="BA45">
        <f t="shared" si="26"/>
        <v>85.938585436104276</v>
      </c>
      <c r="BB45">
        <f t="shared" si="27"/>
        <v>2148.4646359026069</v>
      </c>
      <c r="BC45">
        <v>18.308</v>
      </c>
      <c r="BD45" s="70"/>
      <c r="BE45" s="2">
        <f t="shared" si="28"/>
        <v>67.63223889117566</v>
      </c>
      <c r="BF45">
        <f t="shared" si="29"/>
        <v>67.630585436104269</v>
      </c>
      <c r="BH45" s="2">
        <f t="shared" si="30"/>
        <v>1690.8059722793914</v>
      </c>
      <c r="BI45" s="67">
        <f t="shared" si="30"/>
        <v>1690.7646359026066</v>
      </c>
      <c r="BK45">
        <f t="shared" si="52"/>
        <v>48.781128519368167</v>
      </c>
      <c r="BL45">
        <f t="shared" si="44"/>
        <v>1155.7563053069941</v>
      </c>
      <c r="BN45">
        <f t="shared" si="45"/>
        <v>2030</v>
      </c>
    </row>
    <row r="46" spans="1:66" x14ac:dyDescent="0.25">
      <c r="A46" s="24">
        <f>A45+1</f>
        <v>2031</v>
      </c>
      <c r="B46" s="24">
        <v>1</v>
      </c>
      <c r="C46" s="40">
        <f>INDEX((WasteGen!$I$2:$I$52),MATCH(A46,WasteGen!$A$2:$A$52,0))</f>
        <v>87.544299188281357</v>
      </c>
      <c r="D46" s="40">
        <f t="shared" si="2"/>
        <v>12.475062634330094</v>
      </c>
      <c r="E46" s="40">
        <f t="shared" si="3"/>
        <v>36.390003545053581</v>
      </c>
      <c r="F46" s="40">
        <f t="shared" si="33"/>
        <v>11.761958582525423</v>
      </c>
      <c r="G46" s="34">
        <f t="shared" si="4"/>
        <v>7.8413057216836153</v>
      </c>
      <c r="H46">
        <f t="shared" si="5"/>
        <v>4.1583542114433643</v>
      </c>
      <c r="I46" s="45">
        <f>INDEX((WasteGen!$J$2:$J$52),MATCH(A46,WasteGen!$A$2:$A$52,0))</f>
        <v>291.81433062760453</v>
      </c>
      <c r="J46" s="45">
        <f t="shared" si="6"/>
        <v>128.69011980677359</v>
      </c>
      <c r="K46" s="45">
        <f t="shared" ref="K46:K65" si="53">J46+(K45*$G$9)</f>
        <v>743.91433671567631</v>
      </c>
      <c r="L46" s="45">
        <f t="shared" si="35"/>
        <v>114.00403204299251</v>
      </c>
      <c r="M46" s="43">
        <f t="shared" si="7"/>
        <v>76.002688028661666</v>
      </c>
      <c r="N46">
        <f t="shared" si="8"/>
        <v>42.896706602257865</v>
      </c>
      <c r="O46" s="48">
        <f>INDEX((WasteGen!$K$2:$K$52),MATCH(A46,WasteGen!$A$2:$A$52,0))</f>
        <v>70.035439350625083</v>
      </c>
      <c r="P46" s="48">
        <f t="shared" si="9"/>
        <v>6.8284553366859457</v>
      </c>
      <c r="Q46" s="48">
        <f t="shared" si="36"/>
        <v>75.552122524516207</v>
      </c>
      <c r="R46" s="48">
        <f t="shared" si="37"/>
        <v>4.983028116909642</v>
      </c>
      <c r="S46" s="49">
        <f t="shared" si="10"/>
        <v>3.322018744606428</v>
      </c>
      <c r="T46">
        <f t="shared" si="11"/>
        <v>2.2761517788953154</v>
      </c>
      <c r="U46" s="51">
        <f>INDEX((WasteGen!$L$2:$L$52),MATCH(A46,WasteGen!$A$2:$A$52,0))</f>
        <v>11.672573225104182</v>
      </c>
      <c r="V46" s="51">
        <f t="shared" si="12"/>
        <v>4.3772149594140684E-2</v>
      </c>
      <c r="W46" s="51">
        <f t="shared" si="38"/>
        <v>0.68567435413872435</v>
      </c>
      <c r="X46" s="51">
        <f t="shared" si="39"/>
        <v>2.2864369603714289E-2</v>
      </c>
      <c r="Y46" s="36">
        <f t="shared" si="13"/>
        <v>1.5242913069142858E-2</v>
      </c>
      <c r="Z46">
        <f t="shared" si="14"/>
        <v>1.4590716531380228E-2</v>
      </c>
      <c r="AA46" s="54">
        <f>INDEX((WasteGen!$M$2:$M$52),MATCH(A46,WasteGen!$A$2:$A$52,0))</f>
        <v>29.181433062760455</v>
      </c>
      <c r="AB46" s="54">
        <f t="shared" si="15"/>
        <v>0.87544299188281371</v>
      </c>
      <c r="AC46" s="54">
        <f t="shared" si="40"/>
        <v>9.686169554425156</v>
      </c>
      <c r="AD46" s="54">
        <f t="shared" si="41"/>
        <v>0.6388497585781594</v>
      </c>
      <c r="AE46" s="21">
        <f t="shared" si="16"/>
        <v>0.42589983905210627</v>
      </c>
      <c r="AF46">
        <f t="shared" si="17"/>
        <v>0.29181433062760453</v>
      </c>
      <c r="AG46" s="58">
        <f>INDEX((WasteGen!$N$2:$N$52),MATCH(A46,WasteGen!$A$2:$A$52,0))</f>
        <v>1.7508859837656272</v>
      </c>
      <c r="AH46" s="58">
        <f t="shared" si="18"/>
        <v>2.6263289756484412E-3</v>
      </c>
      <c r="AI46" s="58">
        <f t="shared" si="42"/>
        <v>3.5091475857994749E-2</v>
      </c>
      <c r="AJ46" s="58">
        <f t="shared" si="43"/>
        <v>1.6645236746665535E-3</v>
      </c>
      <c r="AK46" s="56">
        <f t="shared" si="19"/>
        <v>1.1096824497777024E-3</v>
      </c>
      <c r="AM46" s="62">
        <f>INDEX((WasteGen!$P$2:$P$52),MATCH(A46,WasteGen!$A$2:$A$52,0))</f>
        <v>15.573</v>
      </c>
      <c r="AN46" s="62">
        <f t="shared" si="21"/>
        <v>0.3503925</v>
      </c>
      <c r="AO46" s="62">
        <f t="shared" si="48"/>
        <v>4.5297821533752414</v>
      </c>
      <c r="AP46" s="62">
        <f t="shared" si="49"/>
        <v>0.12728136410369345</v>
      </c>
      <c r="AQ46" s="60">
        <f t="shared" si="22"/>
        <v>8.4854242735795629E-2</v>
      </c>
      <c r="AR46">
        <f t="shared" si="46"/>
        <v>0.1167975</v>
      </c>
      <c r="AS46" s="68">
        <f>INDEX((WasteGen!$Q$2:$Q$52),MATCH(A46,WasteGen!$A$2:$A$52,0))</f>
        <v>0.18939</v>
      </c>
      <c r="AT46" s="68">
        <f t="shared" si="23"/>
        <v>2.1306375000000001E-3</v>
      </c>
      <c r="AU46" s="68">
        <f t="shared" si="50"/>
        <v>1.5220075749189932E-2</v>
      </c>
      <c r="AV46" s="68">
        <f t="shared" si="51"/>
        <v>2.4255364086332456E-3</v>
      </c>
      <c r="AW46" s="64">
        <f t="shared" si="47"/>
        <v>1.6170242724221637E-3</v>
      </c>
      <c r="AY46" s="2">
        <f t="shared" si="24"/>
        <v>87.694736196530954</v>
      </c>
      <c r="AZ46" s="2">
        <f t="shared" si="25"/>
        <v>2192.3684049132739</v>
      </c>
      <c r="BA46">
        <f t="shared" si="26"/>
        <v>87.693119172258534</v>
      </c>
      <c r="BB46">
        <f t="shared" si="27"/>
        <v>2192.3279793064635</v>
      </c>
      <c r="BC46">
        <v>18.308</v>
      </c>
      <c r="BE46" s="2">
        <f t="shared" si="28"/>
        <v>69.386736196530961</v>
      </c>
      <c r="BF46">
        <f t="shared" si="29"/>
        <v>69.385119172258527</v>
      </c>
      <c r="BH46" s="2">
        <f t="shared" si="30"/>
        <v>1734.6684049132741</v>
      </c>
      <c r="BI46" s="67">
        <f t="shared" si="30"/>
        <v>1734.6279793064632</v>
      </c>
      <c r="BK46">
        <f t="shared" si="52"/>
        <v>49.75441513975553</v>
      </c>
      <c r="BL46">
        <f t="shared" si="44"/>
        <v>1205.5107204467497</v>
      </c>
      <c r="BN46">
        <f t="shared" si="45"/>
        <v>2031</v>
      </c>
    </row>
    <row r="47" spans="1:66" x14ac:dyDescent="0.25">
      <c r="A47" s="24">
        <f t="shared" ref="A47:A64" si="54">A46+1</f>
        <v>2032</v>
      </c>
      <c r="B47" s="24">
        <v>1</v>
      </c>
      <c r="C47" s="40">
        <f>INDEX((WasteGen!$I$2:$I$52),MATCH(A47,WasteGen!$A$2:$A$52,0))</f>
        <v>89.295185172046985</v>
      </c>
      <c r="D47" s="40">
        <f t="shared" si="2"/>
        <v>12.724563887016696</v>
      </c>
      <c r="E47" s="40">
        <f t="shared" si="3"/>
        <v>37.117512738574092</v>
      </c>
      <c r="F47" s="40">
        <f t="shared" si="33"/>
        <v>11.997054693496187</v>
      </c>
      <c r="G47" s="34">
        <f t="shared" si="4"/>
        <v>7.9980364623307914</v>
      </c>
      <c r="H47">
        <f t="shared" si="5"/>
        <v>4.2415212956722321</v>
      </c>
      <c r="I47" s="45">
        <f>INDEX((WasteGen!$J$2:$J$52),MATCH(A47,WasteGen!$A$2:$A$52,0))</f>
        <v>297.65061724015663</v>
      </c>
      <c r="J47" s="45">
        <f t="shared" si="6"/>
        <v>131.26392220290907</v>
      </c>
      <c r="K47" s="45">
        <f t="shared" si="53"/>
        <v>758.87827465156056</v>
      </c>
      <c r="L47" s="45">
        <f t="shared" si="35"/>
        <v>116.29998426702483</v>
      </c>
      <c r="M47" s="43">
        <f t="shared" si="7"/>
        <v>77.533322844683212</v>
      </c>
      <c r="N47">
        <f t="shared" si="8"/>
        <v>43.754640734303024</v>
      </c>
      <c r="O47" s="48">
        <f>INDEX((WasteGen!$K$2:$K$52),MATCH(A47,WasteGen!$A$2:$A$52,0))</f>
        <v>71.436148137637588</v>
      </c>
      <c r="P47" s="48">
        <f t="shared" si="9"/>
        <v>6.9650244434196651</v>
      </c>
      <c r="Q47" s="48">
        <f t="shared" si="36"/>
        <v>77.409356566055564</v>
      </c>
      <c r="R47" s="48">
        <f t="shared" si="37"/>
        <v>5.1077904018803046</v>
      </c>
      <c r="S47" s="49">
        <f t="shared" si="10"/>
        <v>3.4051936012535364</v>
      </c>
      <c r="T47">
        <f t="shared" si="11"/>
        <v>2.3216748144732215</v>
      </c>
      <c r="U47" s="51">
        <f>INDEX((WasteGen!$L$2:$L$52),MATCH(A47,WasteGen!$A$2:$A$52,0))</f>
        <v>11.906024689606266</v>
      </c>
      <c r="V47" s="51">
        <f t="shared" si="12"/>
        <v>4.4647592586023493E-2</v>
      </c>
      <c r="W47" s="51">
        <f t="shared" si="38"/>
        <v>0.70673846273128438</v>
      </c>
      <c r="X47" s="51">
        <f t="shared" si="39"/>
        <v>2.3583483993463383E-2</v>
      </c>
      <c r="Y47" s="36">
        <f t="shared" si="13"/>
        <v>1.572232266230892E-2</v>
      </c>
      <c r="Z47">
        <f t="shared" si="14"/>
        <v>1.4882530862007833E-2</v>
      </c>
      <c r="AA47" s="54">
        <f>INDEX((WasteGen!$M$2:$M$52),MATCH(A47,WasteGen!$A$2:$A$52,0))</f>
        <v>29.765061724015666</v>
      </c>
      <c r="AB47" s="54">
        <f t="shared" si="15"/>
        <v>0.89295185172046998</v>
      </c>
      <c r="AC47" s="54">
        <f t="shared" si="40"/>
        <v>9.9242764828276382</v>
      </c>
      <c r="AD47" s="54">
        <f t="shared" si="41"/>
        <v>0.65484492331798783</v>
      </c>
      <c r="AE47" s="21">
        <f t="shared" si="16"/>
        <v>0.43656328221199187</v>
      </c>
      <c r="AF47">
        <f t="shared" si="17"/>
        <v>0.29765061724015668</v>
      </c>
      <c r="AG47" s="58">
        <f>INDEX((WasteGen!$N$2:$N$52),MATCH(A47,WasteGen!$A$2:$A$52,0))</f>
        <v>1.7859037034409397</v>
      </c>
      <c r="AH47" s="58">
        <f t="shared" si="18"/>
        <v>2.6788555551614099E-3</v>
      </c>
      <c r="AI47" s="58">
        <f t="shared" si="42"/>
        <v>3.6058899940442458E-2</v>
      </c>
      <c r="AJ47" s="58">
        <f t="shared" si="43"/>
        <v>1.7114314727137044E-3</v>
      </c>
      <c r="AK47" s="56">
        <f t="shared" si="19"/>
        <v>1.1409543151424694E-3</v>
      </c>
      <c r="AM47" s="62">
        <f>INDEX((WasteGen!$P$2:$P$52),MATCH(A47,WasteGen!$A$2:$A$52,0))</f>
        <v>15.573</v>
      </c>
      <c r="AN47" s="62">
        <f t="shared" si="21"/>
        <v>0.3503925</v>
      </c>
      <c r="AO47" s="62">
        <f t="shared" si="48"/>
        <v>4.746299358690746</v>
      </c>
      <c r="AP47" s="62">
        <f t="shared" si="49"/>
        <v>0.13387529468449505</v>
      </c>
      <c r="AQ47" s="60">
        <f t="shared" si="22"/>
        <v>8.9250196456330033E-2</v>
      </c>
      <c r="AR47">
        <f t="shared" si="46"/>
        <v>0.1167975</v>
      </c>
      <c r="AS47" s="68">
        <f>INDEX((WasteGen!$Q$2:$Q$52),MATCH(A47,WasteGen!$A$2:$A$52,0))</f>
        <v>0.18939</v>
      </c>
      <c r="AT47" s="68">
        <f t="shared" si="23"/>
        <v>2.1306375000000001E-3</v>
      </c>
      <c r="AU47" s="68">
        <f t="shared" si="50"/>
        <v>1.497127991552339E-2</v>
      </c>
      <c r="AV47" s="68">
        <f t="shared" si="51"/>
        <v>2.3794333336665408E-3</v>
      </c>
      <c r="AW47" s="64">
        <f t="shared" si="47"/>
        <v>1.5862888891110271E-3</v>
      </c>
      <c r="AY47" s="2">
        <f t="shared" si="24"/>
        <v>89.480815952802416</v>
      </c>
      <c r="AZ47" s="2">
        <f t="shared" si="25"/>
        <v>2237.0203988200606</v>
      </c>
      <c r="BA47">
        <f t="shared" si="26"/>
        <v>89.479229663913316</v>
      </c>
      <c r="BB47">
        <f t="shared" si="27"/>
        <v>2236.980741597833</v>
      </c>
      <c r="BC47">
        <v>18.308</v>
      </c>
      <c r="BE47" s="2">
        <f t="shared" si="28"/>
        <v>71.172815952802409</v>
      </c>
      <c r="BF47">
        <f t="shared" si="29"/>
        <v>71.171229663913323</v>
      </c>
      <c r="BH47" s="2">
        <f t="shared" ref="BH47:BI65" si="55">BE47*$A$4</f>
        <v>1779.3203988200603</v>
      </c>
      <c r="BI47" s="67">
        <f t="shared" si="55"/>
        <v>1779.2807415978332</v>
      </c>
      <c r="BK47">
        <f t="shared" si="52"/>
        <v>50.747167492550645</v>
      </c>
      <c r="BL47">
        <f t="shared" si="44"/>
        <v>1256.2578879393004</v>
      </c>
      <c r="BN47">
        <f t="shared" si="45"/>
        <v>2032</v>
      </c>
    </row>
    <row r="48" spans="1:66" x14ac:dyDescent="0.25">
      <c r="A48" s="24">
        <f t="shared" si="54"/>
        <v>2033</v>
      </c>
      <c r="B48" s="24">
        <v>1</v>
      </c>
      <c r="C48" s="40">
        <f>INDEX((WasteGen!$I$2:$I$52),MATCH(A48,WasteGen!$A$2:$A$52,0))</f>
        <v>91.081088875487936</v>
      </c>
      <c r="D48" s="40">
        <f t="shared" si="2"/>
        <v>12.979055164757032</v>
      </c>
      <c r="E48" s="40">
        <f t="shared" si="3"/>
        <v>37.859668012406445</v>
      </c>
      <c r="F48" s="40">
        <f t="shared" si="33"/>
        <v>12.236899890924677</v>
      </c>
      <c r="G48" s="34">
        <f t="shared" si="4"/>
        <v>8.157933260616451</v>
      </c>
      <c r="H48">
        <f t="shared" si="5"/>
        <v>4.3263517215856773</v>
      </c>
      <c r="I48" s="45">
        <f>INDEX((WasteGen!$J$2:$J$52),MATCH(A48,WasteGen!$A$2:$A$52,0))</f>
        <v>303.60362958495978</v>
      </c>
      <c r="J48" s="45">
        <f t="shared" si="6"/>
        <v>133.88920064696725</v>
      </c>
      <c r="K48" s="45">
        <f t="shared" si="53"/>
        <v>774.12810104985624</v>
      </c>
      <c r="L48" s="45">
        <f t="shared" si="35"/>
        <v>118.63937424867161</v>
      </c>
      <c r="M48" s="43">
        <f t="shared" si="7"/>
        <v>79.092916165781077</v>
      </c>
      <c r="N48">
        <f t="shared" si="8"/>
        <v>44.629733548989087</v>
      </c>
      <c r="O48" s="48">
        <f>INDEX((WasteGen!$K$2:$K$52),MATCH(A48,WasteGen!$A$2:$A$52,0))</f>
        <v>72.864871100390346</v>
      </c>
      <c r="P48" s="48">
        <f t="shared" si="9"/>
        <v>7.1043249322880584</v>
      </c>
      <c r="Q48" s="48">
        <f t="shared" si="36"/>
        <v>79.280330597374217</v>
      </c>
      <c r="R48" s="48">
        <f t="shared" si="37"/>
        <v>5.2333509009694179</v>
      </c>
      <c r="S48" s="49">
        <f t="shared" si="10"/>
        <v>3.4889006006462786</v>
      </c>
      <c r="T48">
        <f t="shared" si="11"/>
        <v>2.3681083107626861</v>
      </c>
      <c r="U48" s="51">
        <f>INDEX((WasteGen!$L$2:$L$52),MATCH(A48,WasteGen!$A$2:$A$52,0))</f>
        <v>12.144145183398392</v>
      </c>
      <c r="V48" s="51">
        <f t="shared" si="12"/>
        <v>4.5540544437743968E-2</v>
      </c>
      <c r="W48" s="51">
        <f t="shared" si="38"/>
        <v>0.72797103192861834</v>
      </c>
      <c r="X48" s="51">
        <f t="shared" si="39"/>
        <v>2.4307975240409903E-2</v>
      </c>
      <c r="Y48" s="36">
        <f t="shared" si="13"/>
        <v>1.6205316826939934E-2</v>
      </c>
      <c r="Z48">
        <f t="shared" si="14"/>
        <v>1.5180181479247989E-2</v>
      </c>
      <c r="AA48" s="54">
        <f>INDEX((WasteGen!$M$2:$M$52),MATCH(A48,WasteGen!$A$2:$A$52,0))</f>
        <v>30.36036295849598</v>
      </c>
      <c r="AB48" s="54">
        <f t="shared" si="15"/>
        <v>0.91081088875487937</v>
      </c>
      <c r="AC48" s="54">
        <f t="shared" si="40"/>
        <v>10.16414494838131</v>
      </c>
      <c r="AD48" s="54">
        <f t="shared" si="41"/>
        <v>0.67094242320120756</v>
      </c>
      <c r="AE48" s="21">
        <f t="shared" si="16"/>
        <v>0.447294948800805</v>
      </c>
      <c r="AF48">
        <f t="shared" si="17"/>
        <v>0.30360362958495979</v>
      </c>
      <c r="AG48" s="58">
        <f>INDEX((WasteGen!$N$2:$N$52),MATCH(A48,WasteGen!$A$2:$A$52,0))</f>
        <v>1.8216217775097587</v>
      </c>
      <c r="AH48" s="58">
        <f t="shared" si="18"/>
        <v>2.732432666264638E-3</v>
      </c>
      <c r="AI48" s="58">
        <f t="shared" si="42"/>
        <v>3.7032719304740551E-2</v>
      </c>
      <c r="AJ48" s="58">
        <f t="shared" si="43"/>
        <v>1.7586133019665477E-3</v>
      </c>
      <c r="AK48" s="56">
        <f t="shared" si="19"/>
        <v>1.1724088679776984E-3</v>
      </c>
      <c r="AM48" s="62">
        <f>INDEX((WasteGen!$P$2:$P$52),MATCH(A48,WasteGen!$A$2:$A$52,0))</f>
        <v>15.573</v>
      </c>
      <c r="AN48" s="62">
        <f t="shared" si="21"/>
        <v>0.3503925</v>
      </c>
      <c r="AO48" s="62">
        <f t="shared" si="48"/>
        <v>4.956417513525583</v>
      </c>
      <c r="AP48" s="62">
        <f t="shared" si="49"/>
        <v>0.14027434516516291</v>
      </c>
      <c r="AQ48" s="60">
        <f t="shared" si="22"/>
        <v>9.3516230110108595E-2</v>
      </c>
      <c r="AR48">
        <f t="shared" si="46"/>
        <v>0.1167975</v>
      </c>
      <c r="AS48" s="68">
        <f>INDEX((WasteGen!$Q$2:$Q$52),MATCH(A48,WasteGen!$A$2:$A$52,0))</f>
        <v>0.18939</v>
      </c>
      <c r="AT48" s="68">
        <f t="shared" si="23"/>
        <v>2.1306375000000001E-3</v>
      </c>
      <c r="AU48" s="68">
        <f t="shared" si="50"/>
        <v>1.4761379624143162E-2</v>
      </c>
      <c r="AV48" s="68">
        <f t="shared" si="51"/>
        <v>2.3405377913802263E-3</v>
      </c>
      <c r="AW48" s="64">
        <f t="shared" si="47"/>
        <v>1.5603585275868175E-3</v>
      </c>
      <c r="AY48" s="2">
        <f t="shared" si="24"/>
        <v>91.299499290177224</v>
      </c>
      <c r="AZ48" s="2">
        <f t="shared" si="25"/>
        <v>2282.4874822544307</v>
      </c>
      <c r="BA48">
        <f t="shared" si="26"/>
        <v>91.297938931649625</v>
      </c>
      <c r="BB48">
        <f t="shared" si="27"/>
        <v>2282.4484732912406</v>
      </c>
      <c r="BC48">
        <v>18.308</v>
      </c>
      <c r="BE48" s="2">
        <f t="shared" si="28"/>
        <v>72.991499290177217</v>
      </c>
      <c r="BF48">
        <f t="shared" si="29"/>
        <v>72.989938931649618</v>
      </c>
      <c r="BH48" s="2">
        <f t="shared" si="55"/>
        <v>1824.7874822544304</v>
      </c>
      <c r="BI48" s="67">
        <f t="shared" si="55"/>
        <v>1824.7484732912405</v>
      </c>
      <c r="BK48">
        <f t="shared" si="52"/>
        <v>51.759774892401651</v>
      </c>
      <c r="BL48">
        <f t="shared" si="44"/>
        <v>1308.0176628317022</v>
      </c>
      <c r="BN48">
        <f t="shared" si="45"/>
        <v>2033</v>
      </c>
    </row>
    <row r="49" spans="1:66" x14ac:dyDescent="0.25">
      <c r="A49" s="24">
        <f t="shared" si="54"/>
        <v>2034</v>
      </c>
      <c r="B49" s="24">
        <v>1</v>
      </c>
      <c r="C49" s="40">
        <f>INDEX((WasteGen!$I$2:$I$52),MATCH(A49,WasteGen!$A$2:$A$52,0))</f>
        <v>92.902710652997712</v>
      </c>
      <c r="D49" s="40">
        <f t="shared" si="2"/>
        <v>13.238636268052172</v>
      </c>
      <c r="E49" s="40">
        <f t="shared" si="3"/>
        <v>38.616730673022481</v>
      </c>
      <c r="F49" s="40">
        <f t="shared" si="33"/>
        <v>12.481573607436134</v>
      </c>
      <c r="G49" s="34">
        <f t="shared" si="4"/>
        <v>8.3210490716240884</v>
      </c>
      <c r="H49">
        <f t="shared" si="5"/>
        <v>4.412878756017391</v>
      </c>
      <c r="I49" s="45">
        <f>INDEX((WasteGen!$J$2:$J$52),MATCH(A49,WasteGen!$A$2:$A$52,0))</f>
        <v>309.67570217665906</v>
      </c>
      <c r="J49" s="45">
        <f t="shared" si="6"/>
        <v>136.56698465990664</v>
      </c>
      <c r="K49" s="45">
        <f t="shared" si="53"/>
        <v>789.67162705424039</v>
      </c>
      <c r="L49" s="45">
        <f t="shared" si="35"/>
        <v>121.02345865552249</v>
      </c>
      <c r="M49" s="43">
        <f t="shared" si="7"/>
        <v>80.682305770348322</v>
      </c>
      <c r="N49">
        <f t="shared" si="8"/>
        <v>45.522328219968877</v>
      </c>
      <c r="O49" s="48">
        <f>INDEX((WasteGen!$K$2:$K$52),MATCH(A49,WasteGen!$A$2:$A$52,0))</f>
        <v>74.322168522398172</v>
      </c>
      <c r="P49" s="48">
        <f t="shared" si="9"/>
        <v>7.2464114309338221</v>
      </c>
      <c r="Q49" s="48">
        <f t="shared" si="36"/>
        <v>81.16690172002599</v>
      </c>
      <c r="R49" s="48">
        <f t="shared" si="37"/>
        <v>5.3598403082820409</v>
      </c>
      <c r="S49" s="49">
        <f t="shared" si="10"/>
        <v>3.5732268721880271</v>
      </c>
      <c r="T49">
        <f t="shared" si="11"/>
        <v>2.4154704769779407</v>
      </c>
      <c r="U49" s="51">
        <f>INDEX((WasteGen!$L$2:$L$52),MATCH(A49,WasteGen!$A$2:$A$52,0))</f>
        <v>12.387028087066362</v>
      </c>
      <c r="V49" s="51">
        <f t="shared" si="12"/>
        <v>4.6451355326498855E-2</v>
      </c>
      <c r="W49" s="51">
        <f t="shared" si="38"/>
        <v>0.74938412663538267</v>
      </c>
      <c r="X49" s="51">
        <f t="shared" si="39"/>
        <v>2.5038260619734621E-2</v>
      </c>
      <c r="Y49" s="36">
        <f t="shared" si="13"/>
        <v>1.6692173746489746E-2</v>
      </c>
      <c r="Z49">
        <f t="shared" si="14"/>
        <v>1.5483785108832953E-2</v>
      </c>
      <c r="AA49" s="54">
        <f>INDEX((WasteGen!$M$2:$M$52),MATCH(A49,WasteGen!$A$2:$A$52,0))</f>
        <v>30.967570217665909</v>
      </c>
      <c r="AB49" s="54">
        <f t="shared" si="15"/>
        <v>0.92902710652997733</v>
      </c>
      <c r="AC49" s="54">
        <f t="shared" si="40"/>
        <v>10.406013041028974</v>
      </c>
      <c r="AD49" s="54">
        <f t="shared" si="41"/>
        <v>0.68715901388231293</v>
      </c>
      <c r="AE49" s="21">
        <f t="shared" si="16"/>
        <v>0.45810600925487527</v>
      </c>
      <c r="AF49">
        <f t="shared" si="17"/>
        <v>0.30967570217665907</v>
      </c>
      <c r="AG49" s="58">
        <f>INDEX((WasteGen!$N$2:$N$52),MATCH(A49,WasteGen!$A$2:$A$52,0))</f>
        <v>1.8580542130599544</v>
      </c>
      <c r="AH49" s="58">
        <f t="shared" si="18"/>
        <v>2.7870813195899316E-3</v>
      </c>
      <c r="AI49" s="58">
        <f t="shared" si="42"/>
        <v>3.8013693591534774E-2</v>
      </c>
      <c r="AJ49" s="58">
        <f t="shared" si="43"/>
        <v>1.8061070327957146E-3</v>
      </c>
      <c r="AK49" s="56">
        <f t="shared" si="19"/>
        <v>1.2040713551971431E-3</v>
      </c>
      <c r="AM49" s="62">
        <f>INDEX((WasteGen!$P$2:$P$52),MATCH(A49,WasteGen!$A$2:$A$52,0))</f>
        <v>15.573</v>
      </c>
      <c r="AN49" s="62">
        <f t="shared" si="21"/>
        <v>0.3503925</v>
      </c>
      <c r="AO49" s="62">
        <f t="shared" si="48"/>
        <v>5.1603257384025047</v>
      </c>
      <c r="AP49" s="62">
        <f t="shared" si="49"/>
        <v>0.14648427512307846</v>
      </c>
      <c r="AQ49" s="60">
        <f t="shared" si="22"/>
        <v>9.7656183415385636E-2</v>
      </c>
      <c r="AR49">
        <f t="shared" si="46"/>
        <v>0.1167975</v>
      </c>
      <c r="AS49" s="68">
        <f>INDEX((WasteGen!$Q$2:$Q$52),MATCH(A49,WasteGen!$A$2:$A$52,0))</f>
        <v>0.18939</v>
      </c>
      <c r="AT49" s="68">
        <f t="shared" si="23"/>
        <v>2.1306375000000001E-3</v>
      </c>
      <c r="AU49" s="68">
        <f t="shared" si="50"/>
        <v>1.4584294133312338E-2</v>
      </c>
      <c r="AV49" s="68">
        <f t="shared" si="51"/>
        <v>2.3077229908308257E-3</v>
      </c>
      <c r="AW49" s="64">
        <f t="shared" si="47"/>
        <v>1.5384819938872171E-3</v>
      </c>
      <c r="AY49" s="2">
        <f t="shared" si="24"/>
        <v>93.15177863392627</v>
      </c>
      <c r="AZ49" s="2">
        <f t="shared" si="25"/>
        <v>2328.794465848157</v>
      </c>
      <c r="BA49">
        <f t="shared" si="26"/>
        <v>93.15024015193238</v>
      </c>
      <c r="BB49">
        <f t="shared" si="27"/>
        <v>2328.7560037983094</v>
      </c>
      <c r="BC49">
        <v>18.308</v>
      </c>
      <c r="BE49" s="2">
        <f t="shared" si="28"/>
        <v>74.843778633926263</v>
      </c>
      <c r="BF49">
        <f t="shared" si="29"/>
        <v>74.842240151932373</v>
      </c>
      <c r="BH49" s="2">
        <f t="shared" si="55"/>
        <v>1871.0944658481567</v>
      </c>
      <c r="BI49" s="67">
        <f t="shared" si="55"/>
        <v>1871.0560037983093</v>
      </c>
      <c r="BK49">
        <f t="shared" si="52"/>
        <v>52.792634440249699</v>
      </c>
      <c r="BL49">
        <f t="shared" si="44"/>
        <v>1360.8102972719519</v>
      </c>
      <c r="BN49">
        <f t="shared" si="45"/>
        <v>2034</v>
      </c>
    </row>
    <row r="50" spans="1:66" x14ac:dyDescent="0.25">
      <c r="A50" s="24">
        <f t="shared" si="54"/>
        <v>2035</v>
      </c>
      <c r="B50" s="24">
        <v>1</v>
      </c>
      <c r="C50" s="40">
        <f>INDEX((WasteGen!$I$2:$I$52),MATCH(A50,WasteGen!$A$2:$A$52,0))</f>
        <v>94.760764866057656</v>
      </c>
      <c r="D50" s="40">
        <f t="shared" si="2"/>
        <v>13.503408993413215</v>
      </c>
      <c r="E50" s="40">
        <f t="shared" si="3"/>
        <v>39.388977675899532</v>
      </c>
      <c r="F50" s="40">
        <f t="shared" si="33"/>
        <v>12.731161990536167</v>
      </c>
      <c r="G50" s="34">
        <f t="shared" si="4"/>
        <v>8.4874413270241114</v>
      </c>
      <c r="H50">
        <f t="shared" si="5"/>
        <v>4.5011363311377384</v>
      </c>
      <c r="I50" s="45">
        <f>INDEX((WasteGen!$J$2:$J$52),MATCH(A50,WasteGen!$A$2:$A$52,0))</f>
        <v>315.86921622019219</v>
      </c>
      <c r="J50" s="45">
        <f t="shared" si="6"/>
        <v>139.29832435310476</v>
      </c>
      <c r="K50" s="45">
        <f t="shared" si="53"/>
        <v>805.51649276318835</v>
      </c>
      <c r="L50" s="45">
        <f t="shared" si="35"/>
        <v>123.45345864415675</v>
      </c>
      <c r="M50" s="43">
        <f t="shared" si="7"/>
        <v>82.302305762771169</v>
      </c>
      <c r="N50">
        <f t="shared" si="8"/>
        <v>46.432774784368249</v>
      </c>
      <c r="O50" s="48">
        <f>INDEX((WasteGen!$K$2:$K$52),MATCH(A50,WasteGen!$A$2:$A$52,0))</f>
        <v>75.808611892846116</v>
      </c>
      <c r="P50" s="48">
        <f t="shared" si="9"/>
        <v>7.3913396595524974</v>
      </c>
      <c r="Q50" s="48">
        <f t="shared" si="36"/>
        <v>83.070857204218214</v>
      </c>
      <c r="R50" s="48">
        <f t="shared" si="37"/>
        <v>5.4873841753602743</v>
      </c>
      <c r="S50" s="49">
        <f t="shared" si="10"/>
        <v>3.6582561169068493</v>
      </c>
      <c r="T50">
        <f t="shared" si="11"/>
        <v>2.4637798865174987</v>
      </c>
      <c r="U50" s="51">
        <f>INDEX((WasteGen!$L$2:$L$52),MATCH(A50,WasteGen!$A$2:$A$52,0))</f>
        <v>12.634768648807688</v>
      </c>
      <c r="V50" s="51">
        <f t="shared" si="12"/>
        <v>4.7380382433028834E-2</v>
      </c>
      <c r="W50" s="51">
        <f t="shared" si="38"/>
        <v>0.77098975396960046</v>
      </c>
      <c r="X50" s="51">
        <f t="shared" si="39"/>
        <v>2.5774755098811088E-2</v>
      </c>
      <c r="Y50" s="36">
        <f t="shared" si="13"/>
        <v>1.7183170065874057E-2</v>
      </c>
      <c r="Z50">
        <f t="shared" si="14"/>
        <v>1.5793460811009609E-2</v>
      </c>
      <c r="AA50" s="54">
        <f>INDEX((WasteGen!$M$2:$M$52),MATCH(A50,WasteGen!$A$2:$A$52,0))</f>
        <v>31.586921622019219</v>
      </c>
      <c r="AB50" s="54">
        <f t="shared" si="15"/>
        <v>0.94760764866057656</v>
      </c>
      <c r="AC50" s="54">
        <f t="shared" si="40"/>
        <v>10.650109897976696</v>
      </c>
      <c r="AD50" s="54">
        <f t="shared" si="41"/>
        <v>0.70351079171285569</v>
      </c>
      <c r="AE50" s="21">
        <f t="shared" si="16"/>
        <v>0.46900719447523709</v>
      </c>
      <c r="AF50">
        <f t="shared" si="17"/>
        <v>0.31586921622019221</v>
      </c>
      <c r="AG50" s="58">
        <f>INDEX((WasteGen!$N$2:$N$52),MATCH(A50,WasteGen!$A$2:$A$52,0))</f>
        <v>1.8952152973211531</v>
      </c>
      <c r="AH50" s="58">
        <f t="shared" si="18"/>
        <v>2.8428229459817296E-3</v>
      </c>
      <c r="AI50" s="58">
        <f t="shared" si="42"/>
        <v>3.9002566824203833E-2</v>
      </c>
      <c r="AJ50" s="58">
        <f t="shared" si="43"/>
        <v>1.8539497133126706E-3</v>
      </c>
      <c r="AK50" s="56">
        <f t="shared" si="19"/>
        <v>1.2359664755417802E-3</v>
      </c>
      <c r="AM50" s="62">
        <f>INDEX((WasteGen!$P$2:$P$52),MATCH(A50,WasteGen!$A$2:$A$52,0))</f>
        <v>15.573</v>
      </c>
      <c r="AN50" s="62">
        <f t="shared" si="21"/>
        <v>0.3503925</v>
      </c>
      <c r="AO50" s="62">
        <f t="shared" si="48"/>
        <v>5.3582075644881177</v>
      </c>
      <c r="AP50" s="62">
        <f t="shared" si="49"/>
        <v>0.15251067391438672</v>
      </c>
      <c r="AQ50" s="60">
        <f t="shared" si="22"/>
        <v>0.10167378260959115</v>
      </c>
      <c r="AR50">
        <f t="shared" si="46"/>
        <v>0.1167975</v>
      </c>
      <c r="AS50" s="68">
        <f>INDEX((WasteGen!$Q$2:$Q$52),MATCH(A50,WasteGen!$A$2:$A$52,0))</f>
        <v>0.18939</v>
      </c>
      <c r="AT50" s="68">
        <f t="shared" si="23"/>
        <v>2.1306375000000001E-3</v>
      </c>
      <c r="AU50" s="68">
        <f t="shared" si="50"/>
        <v>1.4434893335168668E-2</v>
      </c>
      <c r="AV50" s="68">
        <f t="shared" si="51"/>
        <v>2.2800382981436693E-3</v>
      </c>
      <c r="AW50" s="64">
        <f t="shared" si="47"/>
        <v>1.5200255320957795E-3</v>
      </c>
      <c r="AY50" s="2">
        <f t="shared" si="24"/>
        <v>95.038623345860472</v>
      </c>
      <c r="AZ50" s="2">
        <f t="shared" si="25"/>
        <v>2375.9655836465117</v>
      </c>
      <c r="BA50">
        <f t="shared" si="26"/>
        <v>95.03710332032837</v>
      </c>
      <c r="BB50">
        <f t="shared" si="27"/>
        <v>2375.9275830082092</v>
      </c>
      <c r="BC50">
        <v>18.308</v>
      </c>
      <c r="BE50" s="2">
        <f t="shared" si="28"/>
        <v>76.730623345860465</v>
      </c>
      <c r="BF50">
        <f t="shared" si="29"/>
        <v>76.729103320328363</v>
      </c>
      <c r="BH50" s="2">
        <f t="shared" si="55"/>
        <v>1918.2655836465117</v>
      </c>
      <c r="BI50" s="67">
        <f t="shared" si="55"/>
        <v>1918.227583008209</v>
      </c>
      <c r="BK50">
        <f t="shared" si="52"/>
        <v>53.846151179054687</v>
      </c>
      <c r="BL50">
        <f t="shared" si="44"/>
        <v>1414.6564484510066</v>
      </c>
      <c r="BN50">
        <f t="shared" si="45"/>
        <v>2035</v>
      </c>
    </row>
    <row r="51" spans="1:66" x14ac:dyDescent="0.25">
      <c r="A51" s="24">
        <f t="shared" si="54"/>
        <v>2036</v>
      </c>
      <c r="B51" s="24">
        <v>1</v>
      </c>
      <c r="C51" s="40">
        <f>INDEX((WasteGen!$I$2:$I$52),MATCH(A51,WasteGen!$A$2:$A$52,0))</f>
        <v>96.655980163378814</v>
      </c>
      <c r="D51" s="40">
        <f t="shared" si="2"/>
        <v>13.773477173281481</v>
      </c>
      <c r="E51" s="40">
        <f t="shared" si="3"/>
        <v>40.176698502287223</v>
      </c>
      <c r="F51" s="40">
        <f t="shared" si="33"/>
        <v>12.985756346893789</v>
      </c>
      <c r="G51" s="34">
        <f t="shared" si="4"/>
        <v>8.6571708979291913</v>
      </c>
      <c r="H51">
        <f t="shared" si="5"/>
        <v>4.5911590577604935</v>
      </c>
      <c r="I51" s="45">
        <f>INDEX((WasteGen!$J$2:$J$52),MATCH(A51,WasteGen!$A$2:$A$52,0))</f>
        <v>322.18660054459605</v>
      </c>
      <c r="J51" s="45">
        <f t="shared" si="6"/>
        <v>142.08429084016683</v>
      </c>
      <c r="K51" s="45">
        <f t="shared" si="53"/>
        <v>821.67021497258429</v>
      </c>
      <c r="L51" s="45">
        <f t="shared" si="35"/>
        <v>125.93056863077081</v>
      </c>
      <c r="M51" s="43">
        <f t="shared" si="7"/>
        <v>83.953712420513867</v>
      </c>
      <c r="N51">
        <f t="shared" si="8"/>
        <v>47.361430280055615</v>
      </c>
      <c r="O51" s="48">
        <f>INDEX((WasteGen!$K$2:$K$52),MATCH(A51,WasteGen!$A$2:$A$52,0))</f>
        <v>77.324784130703051</v>
      </c>
      <c r="P51" s="48">
        <f t="shared" si="9"/>
        <v>7.5391664527435474</v>
      </c>
      <c r="Q51" s="48">
        <f t="shared" si="36"/>
        <v>84.993920324246133</v>
      </c>
      <c r="R51" s="48">
        <f t="shared" si="37"/>
        <v>5.6161033327156309</v>
      </c>
      <c r="S51" s="49">
        <f t="shared" si="10"/>
        <v>3.744068888477087</v>
      </c>
      <c r="T51">
        <f t="shared" si="11"/>
        <v>2.5130554842478494</v>
      </c>
      <c r="U51" s="51">
        <f>INDEX((WasteGen!$L$2:$L$52),MATCH(A51,WasteGen!$A$2:$A$52,0))</f>
        <v>12.887464021783842</v>
      </c>
      <c r="V51" s="51">
        <f t="shared" si="12"/>
        <v>4.8327990081689406E-2</v>
      </c>
      <c r="W51" s="51">
        <f t="shared" si="38"/>
        <v>0.79279987239382421</v>
      </c>
      <c r="X51" s="51">
        <f t="shared" si="39"/>
        <v>2.6517871657465653E-2</v>
      </c>
      <c r="Y51" s="36">
        <f t="shared" si="13"/>
        <v>1.7678581104977102E-2</v>
      </c>
      <c r="Z51">
        <f t="shared" si="14"/>
        <v>1.6109330027229803E-2</v>
      </c>
      <c r="AA51" s="54">
        <f>INDEX((WasteGen!$M$2:$M$52),MATCH(A51,WasteGen!$A$2:$A$52,0))</f>
        <v>32.218660054459605</v>
      </c>
      <c r="AB51" s="54">
        <f t="shared" si="15"/>
        <v>0.96655980163378818</v>
      </c>
      <c r="AC51" s="54">
        <f t="shared" si="40"/>
        <v>10.896656451826429</v>
      </c>
      <c r="AD51" s="54">
        <f t="shared" si="41"/>
        <v>0.7200132477840554</v>
      </c>
      <c r="AE51" s="21">
        <f t="shared" si="16"/>
        <v>0.48000883185603693</v>
      </c>
      <c r="AF51">
        <f t="shared" si="17"/>
        <v>0.32218660054459608</v>
      </c>
      <c r="AG51" s="58">
        <f>INDEX((WasteGen!$N$2:$N$52),MATCH(A51,WasteGen!$A$2:$A$52,0))</f>
        <v>1.9331196032675764</v>
      </c>
      <c r="AH51" s="58">
        <f t="shared" si="18"/>
        <v>2.8996794049013647E-3</v>
      </c>
      <c r="AI51" s="58">
        <f t="shared" si="42"/>
        <v>4.0000068599139418E-2</v>
      </c>
      <c r="AJ51" s="58">
        <f t="shared" si="43"/>
        <v>1.9021776299657797E-3</v>
      </c>
      <c r="AK51" s="56">
        <f t="shared" si="19"/>
        <v>1.2681184199771864E-3</v>
      </c>
      <c r="AM51" s="62">
        <f>INDEX((WasteGen!$P$2:$P$52),MATCH(A51,WasteGen!$A$2:$A$52,0))</f>
        <v>15.573</v>
      </c>
      <c r="AN51" s="62">
        <f t="shared" si="21"/>
        <v>0.3503925</v>
      </c>
      <c r="AO51" s="62">
        <f t="shared" si="48"/>
        <v>5.5502410987833235</v>
      </c>
      <c r="AP51" s="62">
        <f t="shared" si="49"/>
        <v>0.15835896570479391</v>
      </c>
      <c r="AQ51" s="60">
        <f t="shared" si="22"/>
        <v>0.10557264380319593</v>
      </c>
      <c r="AR51">
        <f t="shared" si="46"/>
        <v>0.1167975</v>
      </c>
      <c r="AS51" s="68">
        <f>INDEX((WasteGen!$Q$2:$Q$52),MATCH(A51,WasteGen!$A$2:$A$52,0))</f>
        <v>0.18939</v>
      </c>
      <c r="AT51" s="68">
        <f t="shared" si="23"/>
        <v>2.1306375000000001E-3</v>
      </c>
      <c r="AU51" s="68">
        <f t="shared" si="50"/>
        <v>1.4308849138203437E-2</v>
      </c>
      <c r="AV51" s="68">
        <f t="shared" si="51"/>
        <v>2.256681696965232E-3</v>
      </c>
      <c r="AW51" s="64">
        <f t="shared" si="47"/>
        <v>1.5044544646434879E-3</v>
      </c>
      <c r="AY51" s="2">
        <f t="shared" si="24"/>
        <v>96.960984836568983</v>
      </c>
      <c r="AZ51" s="2">
        <f t="shared" si="25"/>
        <v>2424.0246209142247</v>
      </c>
      <c r="BA51">
        <f t="shared" si="26"/>
        <v>96.959480382104331</v>
      </c>
      <c r="BB51">
        <f t="shared" si="27"/>
        <v>2423.9870095526085</v>
      </c>
      <c r="BC51">
        <v>18.308</v>
      </c>
      <c r="BE51" s="2">
        <f t="shared" si="28"/>
        <v>78.652984836568976</v>
      </c>
      <c r="BF51">
        <f t="shared" si="29"/>
        <v>78.651480382104324</v>
      </c>
      <c r="BH51" s="2">
        <f t="shared" si="55"/>
        <v>1966.3246209142244</v>
      </c>
      <c r="BI51" s="67">
        <f t="shared" si="55"/>
        <v>1966.2870095526082</v>
      </c>
      <c r="BK51">
        <f t="shared" si="52"/>
        <v>54.920738252635786</v>
      </c>
      <c r="BL51">
        <f t="shared" si="44"/>
        <v>1469.5771867036424</v>
      </c>
      <c r="BN51">
        <f t="shared" si="45"/>
        <v>2036</v>
      </c>
    </row>
    <row r="52" spans="1:66" x14ac:dyDescent="0.25">
      <c r="A52" s="24">
        <f t="shared" si="54"/>
        <v>2037</v>
      </c>
      <c r="B52" s="24">
        <v>1</v>
      </c>
      <c r="C52" s="40">
        <f>INDEX((WasteGen!$I$2:$I$52),MATCH(A52,WasteGen!$A$2:$A$52,0))</f>
        <v>98.589099766646399</v>
      </c>
      <c r="D52" s="40">
        <f t="shared" si="2"/>
        <v>14.048946716747112</v>
      </c>
      <c r="E52" s="40">
        <f t="shared" si="3"/>
        <v>40.980193106360282</v>
      </c>
      <c r="F52" s="40">
        <f t="shared" si="33"/>
        <v>13.24545211267405</v>
      </c>
      <c r="G52" s="34">
        <f t="shared" si="4"/>
        <v>8.8303014084493654</v>
      </c>
      <c r="H52">
        <f t="shared" si="5"/>
        <v>4.6829822389157041</v>
      </c>
      <c r="I52" s="45">
        <f>INDEX((WasteGen!$J$2:$J$52),MATCH(A52,WasteGen!$A$2:$A$52,0))</f>
        <v>328.630332555488</v>
      </c>
      <c r="J52" s="45">
        <f t="shared" si="6"/>
        <v>144.92597665697019</v>
      </c>
      <c r="K52" s="45">
        <f t="shared" si="53"/>
        <v>838.14022787452666</v>
      </c>
      <c r="L52" s="45">
        <f t="shared" si="35"/>
        <v>128.4559637550278</v>
      </c>
      <c r="M52" s="43">
        <f t="shared" si="7"/>
        <v>85.637309170018526</v>
      </c>
      <c r="N52">
        <f t="shared" si="8"/>
        <v>48.308658885656733</v>
      </c>
      <c r="O52" s="48">
        <f>INDEX((WasteGen!$K$2:$K$52),MATCH(A52,WasteGen!$A$2:$A$52,0))</f>
        <v>78.871279813317116</v>
      </c>
      <c r="P52" s="48">
        <f t="shared" si="9"/>
        <v>7.6899497817984184</v>
      </c>
      <c r="Q52" s="48">
        <f t="shared" si="36"/>
        <v>86.937755821704087</v>
      </c>
      <c r="R52" s="48">
        <f t="shared" si="37"/>
        <v>5.7461142843404671</v>
      </c>
      <c r="S52" s="49">
        <f t="shared" si="10"/>
        <v>3.8307428562269781</v>
      </c>
      <c r="T52">
        <f t="shared" si="11"/>
        <v>2.5633165939328064</v>
      </c>
      <c r="U52" s="51">
        <f>INDEX((WasteGen!$L$2:$L$52),MATCH(A52,WasteGen!$A$2:$A$52,0))</f>
        <v>13.145213302219521</v>
      </c>
      <c r="V52" s="51">
        <f t="shared" si="12"/>
        <v>4.9294549883323206E-2</v>
      </c>
      <c r="W52" s="51">
        <f t="shared" si="38"/>
        <v>0.81482640067510737</v>
      </c>
      <c r="X52" s="51">
        <f t="shared" si="39"/>
        <v>2.7268021602040008E-2</v>
      </c>
      <c r="Y52" s="36">
        <f t="shared" si="13"/>
        <v>1.817868106802667E-2</v>
      </c>
      <c r="Z52">
        <f t="shared" si="14"/>
        <v>1.6431516627774402E-2</v>
      </c>
      <c r="AA52" s="54">
        <f>INDEX((WasteGen!$M$2:$M$52),MATCH(A52,WasteGen!$A$2:$A$52,0))</f>
        <v>32.8630332555488</v>
      </c>
      <c r="AB52" s="54">
        <f t="shared" si="15"/>
        <v>0.98589099766646404</v>
      </c>
      <c r="AC52" s="54">
        <f t="shared" si="40"/>
        <v>11.145866130987706</v>
      </c>
      <c r="AD52" s="54">
        <f t="shared" si="41"/>
        <v>0.73668131850518825</v>
      </c>
      <c r="AE52" s="21">
        <f t="shared" si="16"/>
        <v>0.4911208790034588</v>
      </c>
      <c r="AF52">
        <f t="shared" si="17"/>
        <v>0.32863033255548801</v>
      </c>
      <c r="AG52" s="58">
        <f>INDEX((WasteGen!$N$2:$N$52),MATCH(A52,WasteGen!$A$2:$A$52,0))</f>
        <v>1.9717819953329281</v>
      </c>
      <c r="AH52" s="58">
        <f t="shared" si="18"/>
        <v>2.9576729929993925E-3</v>
      </c>
      <c r="AI52" s="58">
        <f t="shared" si="42"/>
        <v>4.1006915226547862E-2</v>
      </c>
      <c r="AJ52" s="58">
        <f t="shared" si="43"/>
        <v>1.9508263655909476E-3</v>
      </c>
      <c r="AK52" s="56">
        <f t="shared" si="19"/>
        <v>1.300550910393965E-3</v>
      </c>
      <c r="AM52" s="62">
        <f>INDEX((WasteGen!$P$2:$P$52),MATCH(A52,WasteGen!$A$2:$A$52,0))</f>
        <v>15.573</v>
      </c>
      <c r="AN52" s="62">
        <f t="shared" si="21"/>
        <v>0.3503925</v>
      </c>
      <c r="AO52" s="62">
        <f t="shared" si="48"/>
        <v>5.7365991844316406</v>
      </c>
      <c r="AP52" s="62">
        <f t="shared" si="49"/>
        <v>0.16403441435168298</v>
      </c>
      <c r="AQ52" s="60">
        <f t="shared" si="22"/>
        <v>0.10935627623445532</v>
      </c>
      <c r="AR52">
        <f t="shared" si="46"/>
        <v>0.1167975</v>
      </c>
      <c r="AS52" s="68">
        <f>INDEX((WasteGen!$Q$2:$Q$52),MATCH(A52,WasteGen!$A$2:$A$52,0))</f>
        <v>0.18939</v>
      </c>
      <c r="AT52" s="68">
        <f t="shared" si="23"/>
        <v>2.1306375000000001E-3</v>
      </c>
      <c r="AU52" s="68">
        <f t="shared" si="50"/>
        <v>1.4202510083887725E-2</v>
      </c>
      <c r="AV52" s="68">
        <f t="shared" si="51"/>
        <v>2.2369765543157113E-3</v>
      </c>
      <c r="AW52" s="64">
        <f t="shared" si="47"/>
        <v>1.4913177028771409E-3</v>
      </c>
      <c r="AY52" s="2">
        <f t="shared" si="24"/>
        <v>98.919801139614094</v>
      </c>
      <c r="AZ52" s="2">
        <f t="shared" si="25"/>
        <v>2472.9950284903525</v>
      </c>
      <c r="BA52">
        <f t="shared" si="26"/>
        <v>98.918309821911208</v>
      </c>
      <c r="BB52">
        <f t="shared" si="27"/>
        <v>2472.9577455477802</v>
      </c>
      <c r="BC52">
        <v>18.308</v>
      </c>
      <c r="BE52" s="2">
        <f t="shared" si="28"/>
        <v>80.611801139614101</v>
      </c>
      <c r="BF52">
        <f t="shared" si="29"/>
        <v>80.610309821911216</v>
      </c>
      <c r="BH52" s="2">
        <f t="shared" si="55"/>
        <v>2015.2950284903525</v>
      </c>
      <c r="BI52" s="67">
        <f t="shared" si="55"/>
        <v>2015.2577455477804</v>
      </c>
      <c r="BK52">
        <f t="shared" si="52"/>
        <v>56.016817067688507</v>
      </c>
      <c r="BL52">
        <f t="shared" si="44"/>
        <v>1525.5940037713308</v>
      </c>
      <c r="BN52">
        <f t="shared" si="45"/>
        <v>2037</v>
      </c>
    </row>
    <row r="53" spans="1:66" x14ac:dyDescent="0.25">
      <c r="A53" s="24">
        <f t="shared" si="54"/>
        <v>2038</v>
      </c>
      <c r="B53" s="24">
        <v>1</v>
      </c>
      <c r="C53" s="40">
        <f>INDEX((WasteGen!$I$2:$I$52),MATCH(A53,WasteGen!$A$2:$A$52,0))</f>
        <v>100.56088176197933</v>
      </c>
      <c r="D53" s="40">
        <f t="shared" si="2"/>
        <v>14.329925651082053</v>
      </c>
      <c r="E53" s="40">
        <f t="shared" si="3"/>
        <v>41.799770580686868</v>
      </c>
      <c r="F53" s="40">
        <f t="shared" si="33"/>
        <v>13.510348176755468</v>
      </c>
      <c r="G53" s="34">
        <f t="shared" si="4"/>
        <v>9.0068987845036439</v>
      </c>
      <c r="H53">
        <f t="shared" si="5"/>
        <v>4.7766418836940181</v>
      </c>
      <c r="I53" s="45">
        <f>INDEX((WasteGen!$J$2:$J$52),MATCH(A53,WasteGen!$A$2:$A$52,0))</f>
        <v>335.20293920659776</v>
      </c>
      <c r="J53" s="45">
        <f t="shared" si="6"/>
        <v>147.82449619010961</v>
      </c>
      <c r="K53" s="45">
        <f t="shared" si="53"/>
        <v>854.93391782192339</v>
      </c>
      <c r="L53" s="45">
        <f t="shared" si="35"/>
        <v>131.03080624271288</v>
      </c>
      <c r="M53" s="43">
        <f t="shared" si="7"/>
        <v>87.353870828475252</v>
      </c>
      <c r="N53">
        <f t="shared" si="8"/>
        <v>49.274832063369871</v>
      </c>
      <c r="O53" s="48">
        <f>INDEX((WasteGen!$K$2:$K$52),MATCH(A53,WasteGen!$A$2:$A$52,0))</f>
        <v>80.448705409583454</v>
      </c>
      <c r="P53" s="48">
        <f t="shared" si="9"/>
        <v>7.8437487774343868</v>
      </c>
      <c r="Q53" s="48">
        <f t="shared" si="36"/>
        <v>88.903975022083657</v>
      </c>
      <c r="R53" s="48">
        <f t="shared" si="37"/>
        <v>5.8775295770548208</v>
      </c>
      <c r="S53" s="49">
        <f t="shared" si="10"/>
        <v>3.9183530513698805</v>
      </c>
      <c r="T53">
        <f t="shared" si="11"/>
        <v>2.6145829258114621</v>
      </c>
      <c r="U53" s="51">
        <f>INDEX((WasteGen!$L$2:$L$52),MATCH(A53,WasteGen!$A$2:$A$52,0))</f>
        <v>13.408117568263911</v>
      </c>
      <c r="V53" s="51">
        <f t="shared" si="12"/>
        <v>5.0280440880989666E-2</v>
      </c>
      <c r="W53" s="51">
        <f t="shared" si="38"/>
        <v>0.83708122668253138</v>
      </c>
      <c r="X53" s="51">
        <f t="shared" si="39"/>
        <v>2.8025614873565682E-2</v>
      </c>
      <c r="Y53" s="36">
        <f t="shared" si="13"/>
        <v>1.8683743249043788E-2</v>
      </c>
      <c r="Z53">
        <f t="shared" si="14"/>
        <v>1.6760146960329889E-2</v>
      </c>
      <c r="AA53" s="54">
        <f>INDEX((WasteGen!$M$2:$M$52),MATCH(A53,WasteGen!$A$2:$A$52,0))</f>
        <v>33.520293920659775</v>
      </c>
      <c r="AB53" s="54">
        <f t="shared" si="15"/>
        <v>1.0056088176197933</v>
      </c>
      <c r="AC53" s="54">
        <f t="shared" si="40"/>
        <v>11.397945515651752</v>
      </c>
      <c r="AD53" s="54">
        <f t="shared" si="41"/>
        <v>0.75352943295574637</v>
      </c>
      <c r="AE53" s="21">
        <f t="shared" si="16"/>
        <v>0.50235295530383084</v>
      </c>
      <c r="AF53">
        <f t="shared" si="17"/>
        <v>0.33520293920659777</v>
      </c>
      <c r="AG53" s="58">
        <f>INDEX((WasteGen!$N$2:$N$52),MATCH(A53,WasteGen!$A$2:$A$52,0))</f>
        <v>2.0112176352395865</v>
      </c>
      <c r="AH53" s="58">
        <f t="shared" si="18"/>
        <v>3.01682645285938E-3</v>
      </c>
      <c r="AI53" s="58">
        <f t="shared" si="42"/>
        <v>4.202381082435807E-2</v>
      </c>
      <c r="AJ53" s="58">
        <f t="shared" si="43"/>
        <v>1.9999308550491725E-3</v>
      </c>
      <c r="AK53" s="56">
        <f t="shared" si="19"/>
        <v>1.3332872366994483E-3</v>
      </c>
      <c r="AM53" s="62">
        <f>INDEX((WasteGen!$P$2:$P$52),MATCH(A53,WasteGen!$A$2:$A$52,0))</f>
        <v>15.573</v>
      </c>
      <c r="AN53" s="62">
        <f t="shared" si="21"/>
        <v>0.3503925</v>
      </c>
      <c r="AO53" s="62">
        <f t="shared" si="48"/>
        <v>5.9174495562897</v>
      </c>
      <c r="AP53" s="62">
        <f t="shared" si="49"/>
        <v>0.16954212814194042</v>
      </c>
      <c r="AQ53" s="60">
        <f t="shared" si="22"/>
        <v>0.11302808542796028</v>
      </c>
      <c r="AR53">
        <f t="shared" si="46"/>
        <v>0.1167975</v>
      </c>
      <c r="AS53" s="68">
        <f>INDEX((WasteGen!$Q$2:$Q$52),MATCH(A53,WasteGen!$A$2:$A$52,0))</f>
        <v>0.18939</v>
      </c>
      <c r="AT53" s="68">
        <f t="shared" si="23"/>
        <v>2.1306375000000001E-3</v>
      </c>
      <c r="AU53" s="68">
        <f t="shared" si="50"/>
        <v>1.4112795565131429E-2</v>
      </c>
      <c r="AV53" s="68">
        <f t="shared" si="51"/>
        <v>2.2203520187562974E-3</v>
      </c>
      <c r="AW53" s="64">
        <f t="shared" si="47"/>
        <v>1.4802346791708649E-3</v>
      </c>
      <c r="AY53" s="2">
        <f t="shared" si="24"/>
        <v>100.91600097024549</v>
      </c>
      <c r="AZ53" s="2">
        <f t="shared" si="25"/>
        <v>2522.9000242561374</v>
      </c>
      <c r="BA53">
        <f t="shared" si="26"/>
        <v>100.91452073556631</v>
      </c>
      <c r="BB53">
        <f t="shared" si="27"/>
        <v>2522.8630183891578</v>
      </c>
      <c r="BC53">
        <v>18.308</v>
      </c>
      <c r="BE53" s="2">
        <f t="shared" si="28"/>
        <v>82.608000970245484</v>
      </c>
      <c r="BF53">
        <f t="shared" si="29"/>
        <v>82.606520735566306</v>
      </c>
      <c r="BH53" s="2">
        <f t="shared" si="55"/>
        <v>2065.2000242561371</v>
      </c>
      <c r="BI53" s="67">
        <f t="shared" si="55"/>
        <v>2065.1630183891575</v>
      </c>
      <c r="BK53">
        <f t="shared" si="52"/>
        <v>57.134817459042281</v>
      </c>
      <c r="BL53">
        <f t="shared" si="44"/>
        <v>1582.7288212303731</v>
      </c>
      <c r="BN53">
        <f t="shared" si="45"/>
        <v>2038</v>
      </c>
    </row>
    <row r="54" spans="1:66" x14ac:dyDescent="0.25">
      <c r="A54" s="24">
        <f t="shared" si="54"/>
        <v>2039</v>
      </c>
      <c r="B54" s="24">
        <v>1</v>
      </c>
      <c r="C54" s="40">
        <f>INDEX((WasteGen!$I$2:$I$52),MATCH(A54,WasteGen!$A$2:$A$52,0))</f>
        <v>102.57209939721892</v>
      </c>
      <c r="D54" s="40">
        <f t="shared" si="2"/>
        <v>14.616524164103698</v>
      </c>
      <c r="E54" s="40">
        <f t="shared" si="3"/>
        <v>42.63574830402888</v>
      </c>
      <c r="F54" s="40">
        <f t="shared" si="33"/>
        <v>13.780546440761684</v>
      </c>
      <c r="G54" s="34">
        <f t="shared" si="4"/>
        <v>9.1870309605077889</v>
      </c>
      <c r="H54">
        <f t="shared" si="5"/>
        <v>4.872174721367899</v>
      </c>
      <c r="I54" s="45">
        <f>INDEX((WasteGen!$J$2:$J$52),MATCH(A54,WasteGen!$A$2:$A$52,0))</f>
        <v>341.90699799072974</v>
      </c>
      <c r="J54" s="45">
        <f t="shared" si="6"/>
        <v>150.78098611391181</v>
      </c>
      <c r="K54" s="45">
        <f t="shared" si="53"/>
        <v>872.05865309517253</v>
      </c>
      <c r="L54" s="45">
        <f t="shared" si="35"/>
        <v>133.65625084066261</v>
      </c>
      <c r="M54" s="43">
        <f t="shared" si="7"/>
        <v>89.104167227108405</v>
      </c>
      <c r="N54">
        <f t="shared" si="8"/>
        <v>50.260328704637267</v>
      </c>
      <c r="O54" s="48">
        <f>INDEX((WasteGen!$K$2:$K$52),MATCH(A54,WasteGen!$A$2:$A$52,0))</f>
        <v>82.057679517775128</v>
      </c>
      <c r="P54" s="48">
        <f t="shared" si="9"/>
        <v>8.0006237529830759</v>
      </c>
      <c r="Q54" s="48">
        <f t="shared" si="36"/>
        <v>90.894140628646667</v>
      </c>
      <c r="R54" s="48">
        <f t="shared" si="37"/>
        <v>6.0104581464200644</v>
      </c>
      <c r="S54" s="49">
        <f t="shared" si="10"/>
        <v>4.0069720976133762</v>
      </c>
      <c r="T54">
        <f t="shared" si="11"/>
        <v>2.6668745843276915</v>
      </c>
      <c r="U54" s="51">
        <f>INDEX((WasteGen!$L$2:$L$52),MATCH(A54,WasteGen!$A$2:$A$52,0))</f>
        <v>13.67627991962919</v>
      </c>
      <c r="V54" s="51">
        <f t="shared" si="12"/>
        <v>5.1286049698609462E-2</v>
      </c>
      <c r="W54" s="51">
        <f t="shared" si="38"/>
        <v>0.8595762160307896</v>
      </c>
      <c r="X54" s="51">
        <f t="shared" si="39"/>
        <v>2.8791060350351318E-2</v>
      </c>
      <c r="Y54" s="36">
        <f t="shared" si="13"/>
        <v>1.9194040233567543E-2</v>
      </c>
      <c r="Z54">
        <f t="shared" si="14"/>
        <v>1.7095349899536486E-2</v>
      </c>
      <c r="AA54" s="54">
        <f>INDEX((WasteGen!$M$2:$M$52),MATCH(A54,WasteGen!$A$2:$A$52,0))</f>
        <v>34.190699799072974</v>
      </c>
      <c r="AB54" s="54">
        <f t="shared" si="15"/>
        <v>1.0257209939721892</v>
      </c>
      <c r="AC54" s="54">
        <f t="shared" si="40"/>
        <v>11.6530949523906</v>
      </c>
      <c r="AD54" s="54">
        <f t="shared" si="41"/>
        <v>0.7705715572333417</v>
      </c>
      <c r="AE54" s="21">
        <f t="shared" si="16"/>
        <v>0.51371437148889443</v>
      </c>
      <c r="AF54">
        <f t="shared" si="17"/>
        <v>0.34190699799072977</v>
      </c>
      <c r="AG54" s="58">
        <f>INDEX((WasteGen!$N$2:$N$52),MATCH(A54,WasteGen!$A$2:$A$52,0))</f>
        <v>2.0514419879443784</v>
      </c>
      <c r="AH54" s="58">
        <f t="shared" si="18"/>
        <v>3.0771629819165676E-3</v>
      </c>
      <c r="AI54" s="58">
        <f t="shared" si="42"/>
        <v>4.3051448367697573E-2</v>
      </c>
      <c r="AJ54" s="58">
        <f t="shared" si="43"/>
        <v>2.049525438577067E-3</v>
      </c>
      <c r="AK54" s="56">
        <f t="shared" si="19"/>
        <v>1.3663502923847112E-3</v>
      </c>
      <c r="AM54" s="62">
        <f>INDEX((WasteGen!$P$2:$P$52),MATCH(A54,WasteGen!$A$2:$A$52,0))</f>
        <v>15.573</v>
      </c>
      <c r="AN54" s="62">
        <f t="shared" si="21"/>
        <v>0.3503925</v>
      </c>
      <c r="AO54" s="62">
        <f t="shared" si="48"/>
        <v>6.0929549918999406</v>
      </c>
      <c r="AP54" s="62">
        <f t="shared" si="49"/>
        <v>0.17488706438975923</v>
      </c>
      <c r="AQ54" s="60">
        <f t="shared" si="22"/>
        <v>0.11659137625983948</v>
      </c>
      <c r="AR54">
        <f t="shared" si="46"/>
        <v>0.1167975</v>
      </c>
      <c r="AS54" s="68">
        <f>INDEX((WasteGen!$Q$2:$Q$52),MATCH(A54,WasteGen!$A$2:$A$52,0))</f>
        <v>0.18939</v>
      </c>
      <c r="AT54" s="68">
        <f t="shared" si="23"/>
        <v>2.1306375000000001E-3</v>
      </c>
      <c r="AU54" s="68">
        <f t="shared" si="50"/>
        <v>1.4037106582118864E-2</v>
      </c>
      <c r="AV54" s="68">
        <f t="shared" si="51"/>
        <v>2.2063264830125646E-3</v>
      </c>
      <c r="AW54" s="64">
        <f t="shared" si="47"/>
        <v>1.4708843220083763E-3</v>
      </c>
      <c r="AY54" s="2">
        <f t="shared" si="24"/>
        <v>102.95050730782626</v>
      </c>
      <c r="AZ54" s="2">
        <f t="shared" si="25"/>
        <v>2573.7626826956566</v>
      </c>
      <c r="BA54">
        <f t="shared" si="26"/>
        <v>102.94903642350425</v>
      </c>
      <c r="BB54">
        <f t="shared" si="27"/>
        <v>2573.7259105876064</v>
      </c>
      <c r="BC54">
        <v>18.308</v>
      </c>
      <c r="BE54" s="2">
        <f t="shared" si="28"/>
        <v>84.642507307826264</v>
      </c>
      <c r="BF54">
        <f t="shared" si="29"/>
        <v>84.641036423504261</v>
      </c>
      <c r="BH54" s="2">
        <f t="shared" si="55"/>
        <v>2116.0626826956568</v>
      </c>
      <c r="BI54" s="67">
        <f t="shared" si="55"/>
        <v>2116.0259105876066</v>
      </c>
      <c r="BK54">
        <f t="shared" si="52"/>
        <v>58.275177858223124</v>
      </c>
      <c r="BL54">
        <f t="shared" si="44"/>
        <v>1641.0039990885962</v>
      </c>
      <c r="BN54">
        <f t="shared" si="45"/>
        <v>2039</v>
      </c>
    </row>
    <row r="55" spans="1:66" x14ac:dyDescent="0.25">
      <c r="A55" s="24">
        <f t="shared" si="54"/>
        <v>2040</v>
      </c>
      <c r="B55" s="24">
        <v>1</v>
      </c>
      <c r="C55" s="40">
        <f>INDEX((WasteGen!$I$2:$I$52),MATCH(A55,WasteGen!$A$2:$A$52,0))</f>
        <v>104.62354138516331</v>
      </c>
      <c r="D55" s="40">
        <f t="shared" si="2"/>
        <v>14.90885464738577</v>
      </c>
      <c r="E55" s="40">
        <f t="shared" si="3"/>
        <v>43.488451413306336</v>
      </c>
      <c r="F55" s="40">
        <f t="shared" si="33"/>
        <v>14.05615153810831</v>
      </c>
      <c r="G55" s="34">
        <f t="shared" si="4"/>
        <v>9.3707676920722065</v>
      </c>
      <c r="H55">
        <f t="shared" si="5"/>
        <v>4.9696182157952569</v>
      </c>
      <c r="I55" s="45">
        <f>INDEX((WasteGen!$J$2:$J$52),MATCH(A55,WasteGen!$A$2:$A$52,0))</f>
        <v>348.74513795054435</v>
      </c>
      <c r="J55" s="45">
        <f t="shared" si="6"/>
        <v>153.79660583619005</v>
      </c>
      <c r="K55" s="45">
        <f t="shared" si="53"/>
        <v>889.52180946101817</v>
      </c>
      <c r="L55" s="45">
        <f t="shared" si="35"/>
        <v>136.33344947034439</v>
      </c>
      <c r="M55" s="43">
        <f t="shared" si="7"/>
        <v>90.888966313562918</v>
      </c>
      <c r="N55">
        <f t="shared" si="8"/>
        <v>51.265535278730013</v>
      </c>
      <c r="O55" s="48">
        <f>INDEX((WasteGen!$K$2:$K$52),MATCH(A55,WasteGen!$A$2:$A$52,0))</f>
        <v>83.698833108130643</v>
      </c>
      <c r="P55" s="48">
        <f t="shared" si="9"/>
        <v>8.1606362280427369</v>
      </c>
      <c r="Q55" s="48">
        <f t="shared" si="36"/>
        <v>92.909771215855045</v>
      </c>
      <c r="R55" s="48">
        <f t="shared" si="37"/>
        <v>6.1450056408343503</v>
      </c>
      <c r="S55" s="49">
        <f t="shared" si="10"/>
        <v>4.0966704272229002</v>
      </c>
      <c r="T55">
        <f t="shared" si="11"/>
        <v>2.7202120760142461</v>
      </c>
      <c r="U55" s="51">
        <f>INDEX((WasteGen!$L$2:$L$52),MATCH(A55,WasteGen!$A$2:$A$52,0))</f>
        <v>13.949805518021774</v>
      </c>
      <c r="V55" s="51">
        <f t="shared" si="12"/>
        <v>5.2311770692581652E-2</v>
      </c>
      <c r="W55" s="51">
        <f t="shared" si="38"/>
        <v>0.88232322057809609</v>
      </c>
      <c r="X55" s="51">
        <f t="shared" si="39"/>
        <v>2.9564766145275135E-2</v>
      </c>
      <c r="Y55" s="36">
        <f t="shared" si="13"/>
        <v>1.9709844096850088E-2</v>
      </c>
      <c r="Z55">
        <f t="shared" si="14"/>
        <v>1.7437256897527217E-2</v>
      </c>
      <c r="AA55" s="54">
        <f>INDEX((WasteGen!$M$2:$M$52),MATCH(A55,WasteGen!$A$2:$A$52,0))</f>
        <v>34.874513795054433</v>
      </c>
      <c r="AB55" s="54">
        <f t="shared" si="15"/>
        <v>1.046235413851633</v>
      </c>
      <c r="AC55" s="54">
        <f t="shared" si="40"/>
        <v>11.911509130237828</v>
      </c>
      <c r="AD55" s="54">
        <f t="shared" si="41"/>
        <v>0.78782123600440401</v>
      </c>
      <c r="AE55" s="21">
        <f t="shared" si="16"/>
        <v>0.5252141573362693</v>
      </c>
      <c r="AF55">
        <f t="shared" si="17"/>
        <v>0.34874513795054435</v>
      </c>
      <c r="AG55" s="58">
        <f>INDEX((WasteGen!$N$2:$N$52),MATCH(A55,WasteGen!$A$2:$A$52,0))</f>
        <v>2.092470827703266</v>
      </c>
      <c r="AH55" s="58">
        <f t="shared" si="18"/>
        <v>3.1387062415548991E-3</v>
      </c>
      <c r="AI55" s="58">
        <f t="shared" si="42"/>
        <v>4.4090510696282066E-2</v>
      </c>
      <c r="AJ55" s="58">
        <f t="shared" si="43"/>
        <v>2.0996439129704067E-3</v>
      </c>
      <c r="AK55" s="56">
        <f t="shared" si="19"/>
        <v>1.3997626086469377E-3</v>
      </c>
      <c r="AM55" s="62">
        <f>INDEX((WasteGen!$P$2:$P$52),MATCH(A55,WasteGen!$A$2:$A$52,0))</f>
        <v>15.573</v>
      </c>
      <c r="AN55" s="62">
        <f t="shared" si="21"/>
        <v>0.3503925</v>
      </c>
      <c r="AO55" s="62">
        <f t="shared" si="48"/>
        <v>6.2632734580013842</v>
      </c>
      <c r="AP55" s="62">
        <f t="shared" si="49"/>
        <v>0.18007403389855656</v>
      </c>
      <c r="AQ55" s="60">
        <f t="shared" si="22"/>
        <v>0.12004935593237104</v>
      </c>
      <c r="AR55">
        <f t="shared" si="46"/>
        <v>0.1167975</v>
      </c>
      <c r="AS55" s="68">
        <f>INDEX((WasteGen!$Q$2:$Q$52),MATCH(A55,WasteGen!$A$2:$A$52,0))</f>
        <v>0.18939</v>
      </c>
      <c r="AT55" s="68">
        <f t="shared" si="23"/>
        <v>2.1306375000000001E-3</v>
      </c>
      <c r="AU55" s="68">
        <f t="shared" si="50"/>
        <v>1.3973250450147204E-2</v>
      </c>
      <c r="AV55" s="68">
        <f t="shared" si="51"/>
        <v>2.1944936319716621E-3</v>
      </c>
      <c r="AW55" s="64">
        <f t="shared" si="47"/>
        <v>1.4629957546477747E-3</v>
      </c>
      <c r="AY55" s="2">
        <f t="shared" si="24"/>
        <v>105.0242405485868</v>
      </c>
      <c r="AZ55" s="2">
        <f t="shared" si="25"/>
        <v>2625.6060137146701</v>
      </c>
      <c r="BA55">
        <f t="shared" si="26"/>
        <v>105.02277755283217</v>
      </c>
      <c r="BB55">
        <f t="shared" si="27"/>
        <v>2625.569438820804</v>
      </c>
      <c r="BC55">
        <v>18.308</v>
      </c>
      <c r="BE55" s="2">
        <f t="shared" si="28"/>
        <v>86.716240548586796</v>
      </c>
      <c r="BF55">
        <f t="shared" si="29"/>
        <v>86.714777552832174</v>
      </c>
      <c r="BH55" s="2">
        <f t="shared" si="55"/>
        <v>2167.9060137146698</v>
      </c>
      <c r="BI55" s="67">
        <f t="shared" si="55"/>
        <v>2167.8694388208041</v>
      </c>
      <c r="BK55">
        <f t="shared" si="52"/>
        <v>59.438345465387592</v>
      </c>
      <c r="BL55">
        <f t="shared" si="44"/>
        <v>1700.4423445539837</v>
      </c>
      <c r="BN55">
        <f t="shared" si="45"/>
        <v>2040</v>
      </c>
    </row>
    <row r="56" spans="1:66" x14ac:dyDescent="0.25">
      <c r="A56" s="24">
        <f t="shared" si="54"/>
        <v>2041</v>
      </c>
      <c r="B56" s="24">
        <v>1</v>
      </c>
      <c r="C56" s="40">
        <f>INDEX((WasteGen!$I$2:$I$52),MATCH(A56,WasteGen!$A$2:$A$52,0))</f>
        <v>106.71601221286657</v>
      </c>
      <c r="D56" s="40">
        <f t="shared" si="2"/>
        <v>15.207031740333488</v>
      </c>
      <c r="E56" s="40">
        <f t="shared" si="3"/>
        <v>44.358212493719655</v>
      </c>
      <c r="F56" s="40">
        <f t="shared" si="33"/>
        <v>14.337270659920168</v>
      </c>
      <c r="G56" s="34">
        <f t="shared" si="4"/>
        <v>9.5581804399467778</v>
      </c>
      <c r="H56">
        <f t="shared" si="5"/>
        <v>5.0690105801111622</v>
      </c>
      <c r="I56" s="45">
        <f>INDEX((WasteGen!$J$2:$J$52),MATCH(A56,WasteGen!$A$2:$A$52,0))</f>
        <v>355.72004070955524</v>
      </c>
      <c r="J56" s="45">
        <f t="shared" si="6"/>
        <v>156.87253795291386</v>
      </c>
      <c r="K56" s="45">
        <f t="shared" si="53"/>
        <v>907.33079219032709</v>
      </c>
      <c r="L56" s="45">
        <f t="shared" si="35"/>
        <v>139.06355522360491</v>
      </c>
      <c r="M56" s="43">
        <f t="shared" si="7"/>
        <v>92.709036815736596</v>
      </c>
      <c r="N56">
        <f t="shared" si="8"/>
        <v>52.290845984304617</v>
      </c>
      <c r="O56" s="48">
        <f>INDEX((WasteGen!$K$2:$K$52),MATCH(A56,WasteGen!$A$2:$A$52,0))</f>
        <v>85.372809770293259</v>
      </c>
      <c r="P56" s="48">
        <f t="shared" si="9"/>
        <v>8.3238489526035924</v>
      </c>
      <c r="Q56" s="48">
        <f t="shared" si="36"/>
        <v>94.952345443142406</v>
      </c>
      <c r="R56" s="48">
        <f t="shared" si="37"/>
        <v>6.2812747253162398</v>
      </c>
      <c r="S56" s="49">
        <f t="shared" si="10"/>
        <v>4.1875164835441598</v>
      </c>
      <c r="T56">
        <f t="shared" si="11"/>
        <v>2.7746163175345311</v>
      </c>
      <c r="U56" s="51">
        <f>INDEX((WasteGen!$L$2:$L$52),MATCH(A56,WasteGen!$A$2:$A$52,0))</f>
        <v>14.228801628382209</v>
      </c>
      <c r="V56" s="51">
        <f t="shared" si="12"/>
        <v>5.3358006106433285E-2</v>
      </c>
      <c r="W56" s="51">
        <f t="shared" si="38"/>
        <v>0.90533408678646232</v>
      </c>
      <c r="X56" s="51">
        <f t="shared" si="39"/>
        <v>3.0347139898066984E-2</v>
      </c>
      <c r="Y56" s="36">
        <f t="shared" si="13"/>
        <v>2.023142659871132E-2</v>
      </c>
      <c r="Z56">
        <f t="shared" si="14"/>
        <v>1.7786002035477762E-2</v>
      </c>
      <c r="AA56" s="54">
        <f>INDEX((WasteGen!$M$2:$M$52),MATCH(A56,WasteGen!$A$2:$A$52,0))</f>
        <v>35.572004070955522</v>
      </c>
      <c r="AB56" s="54">
        <f t="shared" si="15"/>
        <v>1.0671601221286655</v>
      </c>
      <c r="AC56" s="54">
        <f t="shared" si="40"/>
        <v>12.173377620915694</v>
      </c>
      <c r="AD56" s="54">
        <f t="shared" si="41"/>
        <v>0.80529163145080007</v>
      </c>
      <c r="AE56" s="21">
        <f t="shared" si="16"/>
        <v>0.53686108763386664</v>
      </c>
      <c r="AF56">
        <f t="shared" si="17"/>
        <v>0.35572004070955521</v>
      </c>
      <c r="AG56" s="58">
        <f>INDEX((WasteGen!$N$2:$N$52),MATCH(A56,WasteGen!$A$2:$A$52,0))</f>
        <v>2.1343202442573315</v>
      </c>
      <c r="AH56" s="58">
        <f t="shared" si="18"/>
        <v>3.2014803663859975E-3</v>
      </c>
      <c r="AI56" s="58">
        <f t="shared" si="42"/>
        <v>4.5141671481952965E-2</v>
      </c>
      <c r="AJ56" s="58">
        <f t="shared" si="43"/>
        <v>2.1503195807151009E-3</v>
      </c>
      <c r="AK56" s="56">
        <f t="shared" si="19"/>
        <v>1.4335463871434006E-3</v>
      </c>
      <c r="AM56" s="62">
        <f>INDEX((WasteGen!$P$2:$P$52),MATCH(A56,WasteGen!$A$2:$A$52,0))</f>
        <v>15.573</v>
      </c>
      <c r="AN56" s="62">
        <f t="shared" si="21"/>
        <v>0.3503925</v>
      </c>
      <c r="AO56" s="62">
        <f t="shared" si="48"/>
        <v>6.4285582527103626</v>
      </c>
      <c r="AP56" s="62">
        <f t="shared" si="49"/>
        <v>0.18510770529102122</v>
      </c>
      <c r="AQ56" s="60">
        <f t="shared" si="22"/>
        <v>0.1234051368606808</v>
      </c>
      <c r="AR56">
        <f t="shared" si="46"/>
        <v>0.1167975</v>
      </c>
      <c r="AS56" s="68">
        <f>INDEX((WasteGen!$Q$2:$Q$52),MATCH(A56,WasteGen!$A$2:$A$52,0))</f>
        <v>0.18939</v>
      </c>
      <c r="AT56" s="68">
        <f t="shared" si="23"/>
        <v>2.1306375000000001E-3</v>
      </c>
      <c r="AU56" s="68">
        <f t="shared" si="50"/>
        <v>1.3919377278278775E-2</v>
      </c>
      <c r="AV56" s="68">
        <f t="shared" si="51"/>
        <v>2.184510671868427E-3</v>
      </c>
      <c r="AW56" s="64">
        <f t="shared" si="47"/>
        <v>1.4563404479122845E-3</v>
      </c>
      <c r="AY56" s="2">
        <f t="shared" si="24"/>
        <v>107.13812127715585</v>
      </c>
      <c r="AZ56" s="2">
        <f t="shared" si="25"/>
        <v>2678.4530319288961</v>
      </c>
      <c r="BA56">
        <f t="shared" si="26"/>
        <v>107.13666493670794</v>
      </c>
      <c r="BB56">
        <f t="shared" si="27"/>
        <v>2678.4166234176987</v>
      </c>
      <c r="BC56">
        <v>18.308</v>
      </c>
      <c r="BE56" s="2">
        <f t="shared" si="28"/>
        <v>88.830121277155854</v>
      </c>
      <c r="BF56">
        <f t="shared" si="29"/>
        <v>88.828664936707952</v>
      </c>
      <c r="BH56" s="2">
        <f t="shared" si="55"/>
        <v>2220.7530319288962</v>
      </c>
      <c r="BI56" s="67">
        <f t="shared" si="55"/>
        <v>2220.7166234176989</v>
      </c>
      <c r="BK56">
        <f t="shared" si="52"/>
        <v>60.624776424695341</v>
      </c>
      <c r="BL56">
        <f t="shared" si="44"/>
        <v>1761.067120978679</v>
      </c>
      <c r="BN56">
        <f t="shared" si="45"/>
        <v>2041</v>
      </c>
    </row>
    <row r="57" spans="1:66" x14ac:dyDescent="0.25">
      <c r="A57" s="24">
        <f t="shared" si="54"/>
        <v>2042</v>
      </c>
      <c r="B57" s="24">
        <v>1</v>
      </c>
      <c r="C57" s="40">
        <f>INDEX((WasteGen!$I$2:$I$52),MATCH(A57,WasteGen!$A$2:$A$52,0))</f>
        <v>108.85033245712388</v>
      </c>
      <c r="D57" s="40">
        <f t="shared" si="2"/>
        <v>15.511172375140156</v>
      </c>
      <c r="E57" s="40">
        <f t="shared" si="3"/>
        <v>45.245371415988984</v>
      </c>
      <c r="F57" s="40">
        <f t="shared" si="33"/>
        <v>14.624013452870825</v>
      </c>
      <c r="G57" s="34">
        <f t="shared" si="4"/>
        <v>9.7493423019138827</v>
      </c>
      <c r="H57">
        <f t="shared" si="5"/>
        <v>5.1703907917133849</v>
      </c>
      <c r="I57" s="45">
        <f>INDEX((WasteGen!$J$2:$J$52),MATCH(A57,WasteGen!$A$2:$A$52,0))</f>
        <v>362.83444152374631</v>
      </c>
      <c r="J57" s="45">
        <f t="shared" si="6"/>
        <v>160.00998871197211</v>
      </c>
      <c r="K57" s="45">
        <f t="shared" si="53"/>
        <v>925.49305509747603</v>
      </c>
      <c r="L57" s="45">
        <f t="shared" si="35"/>
        <v>141.84772580482326</v>
      </c>
      <c r="M57" s="43">
        <f t="shared" si="7"/>
        <v>94.565150536548828</v>
      </c>
      <c r="N57">
        <f t="shared" si="8"/>
        <v>53.336662903990707</v>
      </c>
      <c r="O57" s="48">
        <f>INDEX((WasteGen!$K$2:$K$52),MATCH(A57,WasteGen!$A$2:$A$52,0))</f>
        <v>87.080265965699112</v>
      </c>
      <c r="P57" s="48">
        <f t="shared" si="9"/>
        <v>8.4903259316556632</v>
      </c>
      <c r="Q57" s="48">
        <f t="shared" si="36"/>
        <v>97.02330600841637</v>
      </c>
      <c r="R57" s="48">
        <f t="shared" si="37"/>
        <v>6.4193653663816974</v>
      </c>
      <c r="S57" s="49">
        <f t="shared" si="10"/>
        <v>4.279576910921131</v>
      </c>
      <c r="T57">
        <f t="shared" si="11"/>
        <v>2.8301086438852212</v>
      </c>
      <c r="U57" s="51">
        <f>INDEX((WasteGen!$L$2:$L$52),MATCH(A57,WasteGen!$A$2:$A$52,0))</f>
        <v>14.513377660949853</v>
      </c>
      <c r="V57" s="51">
        <f t="shared" si="12"/>
        <v>5.4425166228561944E-2</v>
      </c>
      <c r="W57" s="51">
        <f t="shared" si="38"/>
        <v>0.92862066395216769</v>
      </c>
      <c r="X57" s="51">
        <f t="shared" si="39"/>
        <v>3.1138589062856572E-2</v>
      </c>
      <c r="Y57" s="36">
        <f t="shared" si="13"/>
        <v>2.0759059375237712E-2</v>
      </c>
      <c r="Z57">
        <f t="shared" si="14"/>
        <v>1.8141722076187316E-2</v>
      </c>
      <c r="AA57" s="54">
        <f>INDEX((WasteGen!$M$2:$M$52),MATCH(A57,WasteGen!$A$2:$A$52,0))</f>
        <v>36.283444152374635</v>
      </c>
      <c r="AB57" s="54">
        <f t="shared" si="15"/>
        <v>1.088503324571239</v>
      </c>
      <c r="AC57" s="54">
        <f t="shared" si="40"/>
        <v>12.438885385694407</v>
      </c>
      <c r="AD57" s="54">
        <f t="shared" si="41"/>
        <v>0.82299555979252537</v>
      </c>
      <c r="AE57" s="21">
        <f t="shared" si="16"/>
        <v>0.54866370652835017</v>
      </c>
      <c r="AF57">
        <f t="shared" si="17"/>
        <v>0.36283444152374633</v>
      </c>
      <c r="AG57" s="58">
        <f>INDEX((WasteGen!$N$2:$N$52),MATCH(A57,WasteGen!$A$2:$A$52,0))</f>
        <v>2.177006649142478</v>
      </c>
      <c r="AH57" s="58">
        <f t="shared" si="18"/>
        <v>3.2655099737137171E-3</v>
      </c>
      <c r="AI57" s="58">
        <f t="shared" si="42"/>
        <v>4.6205596158492124E-2</v>
      </c>
      <c r="AJ57" s="58">
        <f t="shared" si="43"/>
        <v>2.2015852971745522E-3</v>
      </c>
      <c r="AK57" s="56">
        <f t="shared" si="19"/>
        <v>1.4677235314497013E-3</v>
      </c>
      <c r="AM57" s="62">
        <f>INDEX((WasteGen!$P$2:$P$52),MATCH(A57,WasteGen!$A$2:$A$52,0))</f>
        <v>15.573</v>
      </c>
      <c r="AN57" s="62">
        <f t="shared" si="21"/>
        <v>0.3503925</v>
      </c>
      <c r="AO57" s="62">
        <f t="shared" si="48"/>
        <v>6.5889581434991733</v>
      </c>
      <c r="AP57" s="62">
        <f t="shared" si="49"/>
        <v>0.18999260921118946</v>
      </c>
      <c r="AQ57" s="60">
        <f t="shared" si="22"/>
        <v>0.12666173947412629</v>
      </c>
      <c r="AR57">
        <f t="shared" si="46"/>
        <v>0.1167975</v>
      </c>
      <c r="AS57" s="68">
        <f>INDEX((WasteGen!$Q$2:$Q$52),MATCH(A57,WasteGen!$A$2:$A$52,0))</f>
        <v>0.18939</v>
      </c>
      <c r="AT57" s="68">
        <f t="shared" si="23"/>
        <v>2.1306375000000001E-3</v>
      </c>
      <c r="AU57" s="68">
        <f t="shared" si="50"/>
        <v>1.3873926378614933E-2</v>
      </c>
      <c r="AV57" s="68">
        <f t="shared" si="51"/>
        <v>2.1760883996638416E-3</v>
      </c>
      <c r="AW57" s="64">
        <f t="shared" si="47"/>
        <v>1.4507255997758942E-3</v>
      </c>
      <c r="AY57" s="2">
        <f t="shared" si="24"/>
        <v>109.29307270389279</v>
      </c>
      <c r="AZ57" s="2">
        <f t="shared" si="25"/>
        <v>2732.3268175973199</v>
      </c>
      <c r="BA57">
        <f t="shared" si="26"/>
        <v>109.29162197829301</v>
      </c>
      <c r="BB57">
        <f t="shared" si="27"/>
        <v>2732.2905494573251</v>
      </c>
      <c r="BC57">
        <v>18.308</v>
      </c>
      <c r="BE57" s="2">
        <f t="shared" si="28"/>
        <v>90.985072703892797</v>
      </c>
      <c r="BF57">
        <f t="shared" si="29"/>
        <v>90.983621978293002</v>
      </c>
      <c r="BH57" s="2">
        <f t="shared" si="55"/>
        <v>2274.62681759732</v>
      </c>
      <c r="BI57" s="67">
        <f t="shared" si="55"/>
        <v>2274.5905494573249</v>
      </c>
      <c r="BK57">
        <f t="shared" si="52"/>
        <v>61.834936003189249</v>
      </c>
      <c r="BL57">
        <f t="shared" si="44"/>
        <v>1822.9020569818683</v>
      </c>
      <c r="BN57">
        <f t="shared" si="45"/>
        <v>2042</v>
      </c>
    </row>
    <row r="58" spans="1:66" x14ac:dyDescent="0.25">
      <c r="A58" s="24">
        <f t="shared" si="54"/>
        <v>2043</v>
      </c>
      <c r="B58" s="24">
        <v>1</v>
      </c>
      <c r="C58" s="40">
        <f>INDEX((WasteGen!$I$2:$I$52),MATCH(A58,WasteGen!$A$2:$A$52,0))</f>
        <v>111.0273391062664</v>
      </c>
      <c r="D58" s="40">
        <f t="shared" si="2"/>
        <v>15.821395822642963</v>
      </c>
      <c r="E58" s="40">
        <f t="shared" si="3"/>
        <v>46.150275273108299</v>
      </c>
      <c r="F58" s="40">
        <f t="shared" si="33"/>
        <v>14.916491965523649</v>
      </c>
      <c r="G58" s="34">
        <f t="shared" si="4"/>
        <v>9.9443279770157655</v>
      </c>
      <c r="H58">
        <f t="shared" si="5"/>
        <v>5.2737986075476542</v>
      </c>
      <c r="I58" s="45">
        <f>INDEX((WasteGen!$J$2:$J$52),MATCH(A58,WasteGen!$A$2:$A$52,0))</f>
        <v>370.09113035422132</v>
      </c>
      <c r="J58" s="45">
        <f t="shared" si="6"/>
        <v>163.21018848621159</v>
      </c>
      <c r="K58" s="45">
        <f t="shared" si="53"/>
        <v>944.01611707625057</v>
      </c>
      <c r="L58" s="45">
        <f t="shared" si="35"/>
        <v>144.68712650743709</v>
      </c>
      <c r="M58" s="43">
        <f t="shared" si="7"/>
        <v>96.458084338291386</v>
      </c>
      <c r="N58">
        <f t="shared" si="8"/>
        <v>54.403396162070528</v>
      </c>
      <c r="O58" s="48">
        <f>INDEX((WasteGen!$K$2:$K$52),MATCH(A58,WasteGen!$A$2:$A$52,0))</f>
        <v>88.821871285013117</v>
      </c>
      <c r="P58" s="48">
        <f t="shared" si="9"/>
        <v>8.6601324502887795</v>
      </c>
      <c r="Q58" s="48">
        <f t="shared" si="36"/>
        <v>99.124063359379861</v>
      </c>
      <c r="R58" s="48">
        <f t="shared" si="37"/>
        <v>6.5593750993252877</v>
      </c>
      <c r="S58" s="49">
        <f t="shared" si="10"/>
        <v>4.3729167328835246</v>
      </c>
      <c r="T58">
        <f t="shared" si="11"/>
        <v>2.8867108167629265</v>
      </c>
      <c r="U58" s="51">
        <f>INDEX((WasteGen!$L$2:$L$52),MATCH(A58,WasteGen!$A$2:$A$52,0))</f>
        <v>14.803645214168853</v>
      </c>
      <c r="V58" s="51">
        <f t="shared" si="12"/>
        <v>5.5513669553133201E-2</v>
      </c>
      <c r="W58" s="51">
        <f t="shared" si="38"/>
        <v>0.95219481231404379</v>
      </c>
      <c r="X58" s="51">
        <f t="shared" si="39"/>
        <v>3.1939521191257064E-2</v>
      </c>
      <c r="Y58" s="36">
        <f t="shared" si="13"/>
        <v>2.1293014127504707E-2</v>
      </c>
      <c r="Z58">
        <f t="shared" si="14"/>
        <v>1.8504556517711067E-2</v>
      </c>
      <c r="AA58" s="54">
        <f>INDEX((WasteGen!$M$2:$M$52),MATCH(A58,WasteGen!$A$2:$A$52,0))</f>
        <v>37.009113035422132</v>
      </c>
      <c r="AB58" s="54">
        <f t="shared" si="15"/>
        <v>1.1102733910626641</v>
      </c>
      <c r="AC58" s="54">
        <f t="shared" si="40"/>
        <v>12.708213251202547</v>
      </c>
      <c r="AD58" s="54">
        <f t="shared" si="41"/>
        <v>0.84094552555452418</v>
      </c>
      <c r="AE58" s="21">
        <f t="shared" si="16"/>
        <v>0.56063035036968278</v>
      </c>
      <c r="AF58">
        <f t="shared" si="17"/>
        <v>0.37009113035422131</v>
      </c>
      <c r="AG58" s="58">
        <f>INDEX((WasteGen!$N$2:$N$52),MATCH(A58,WasteGen!$A$2:$A$52,0))</f>
        <v>2.2205467821253282</v>
      </c>
      <c r="AH58" s="58">
        <f t="shared" si="18"/>
        <v>3.3308201731879926E-3</v>
      </c>
      <c r="AI58" s="58">
        <f t="shared" si="42"/>
        <v>4.7282942815742857E-2</v>
      </c>
      <c r="AJ58" s="58">
        <f t="shared" si="43"/>
        <v>2.2534735159372584E-3</v>
      </c>
      <c r="AK58" s="56">
        <f t="shared" si="19"/>
        <v>1.5023156772915056E-3</v>
      </c>
      <c r="AM58" s="62">
        <f>INDEX((WasteGen!$P$2:$P$52),MATCH(A58,WasteGen!$A$2:$A$52,0))</f>
        <v>15.573</v>
      </c>
      <c r="AN58" s="62">
        <f t="shared" si="21"/>
        <v>0.3503925</v>
      </c>
      <c r="AO58" s="62">
        <f t="shared" si="48"/>
        <v>6.744617501096843</v>
      </c>
      <c r="AP58" s="62">
        <f t="shared" si="49"/>
        <v>0.19473314240233031</v>
      </c>
      <c r="AQ58" s="60">
        <f t="shared" si="22"/>
        <v>0.12982209493488686</v>
      </c>
      <c r="AR58">
        <f t="shared" si="46"/>
        <v>0.1167975</v>
      </c>
      <c r="AS58" s="68">
        <f>INDEX((WasteGen!$Q$2:$Q$52),MATCH(A58,WasteGen!$A$2:$A$52,0))</f>
        <v>0.18939</v>
      </c>
      <c r="AT58" s="68">
        <f t="shared" si="23"/>
        <v>2.1306375000000001E-3</v>
      </c>
      <c r="AU58" s="68">
        <f t="shared" si="50"/>
        <v>1.3835581053685896E-2</v>
      </c>
      <c r="AV58" s="68">
        <f t="shared" si="51"/>
        <v>2.1689828249290355E-3</v>
      </c>
      <c r="AW58" s="64">
        <f t="shared" si="47"/>
        <v>1.4459885499526902E-3</v>
      </c>
      <c r="AY58" s="2">
        <f t="shared" si="24"/>
        <v>111.49002281184998</v>
      </c>
      <c r="AZ58" s="2">
        <f t="shared" si="25"/>
        <v>2787.2505702962494</v>
      </c>
      <c r="BA58">
        <f t="shared" si="26"/>
        <v>111.48857682330004</v>
      </c>
      <c r="BB58">
        <f t="shared" si="27"/>
        <v>2787.2144205825007</v>
      </c>
      <c r="BC58">
        <v>18.308</v>
      </c>
      <c r="BE58" s="2">
        <f t="shared" si="28"/>
        <v>93.182022811849976</v>
      </c>
      <c r="BF58">
        <f t="shared" si="29"/>
        <v>93.180576823300044</v>
      </c>
      <c r="BH58" s="2">
        <f t="shared" si="55"/>
        <v>2329.5505702962496</v>
      </c>
      <c r="BI58" s="67">
        <f t="shared" si="55"/>
        <v>2329.5144205825009</v>
      </c>
      <c r="BK58">
        <f t="shared" si="52"/>
        <v>63.069298773253038</v>
      </c>
      <c r="BL58">
        <f t="shared" si="44"/>
        <v>1885.9713557551213</v>
      </c>
      <c r="BN58">
        <f t="shared" si="45"/>
        <v>2043</v>
      </c>
    </row>
    <row r="59" spans="1:66" x14ac:dyDescent="0.25">
      <c r="A59" s="24">
        <f>A58+1</f>
        <v>2044</v>
      </c>
      <c r="B59" s="24">
        <v>1</v>
      </c>
      <c r="C59" s="40">
        <f>INDEX((WasteGen!$I$2:$I$52),MATCH(A59,WasteGen!$A$2:$A$52,0))</f>
        <v>113.24788588839174</v>
      </c>
      <c r="D59" s="40">
        <f t="shared" si="2"/>
        <v>16.137823739095822</v>
      </c>
      <c r="E59" s="40">
        <f t="shared" si="3"/>
        <v>47.073278384723203</v>
      </c>
      <c r="F59" s="40">
        <f t="shared" si="33"/>
        <v>15.214820627480917</v>
      </c>
      <c r="G59" s="34">
        <f t="shared" si="4"/>
        <v>10.143213751653944</v>
      </c>
      <c r="H59">
        <f t="shared" si="5"/>
        <v>5.3792745796986079</v>
      </c>
      <c r="I59" s="45">
        <f>INDEX((WasteGen!$J$2:$J$52),MATCH(A59,WasteGen!$A$2:$A$52,0))</f>
        <v>377.49295296130578</v>
      </c>
      <c r="J59" s="45">
        <f t="shared" si="6"/>
        <v>166.47439225593584</v>
      </c>
      <c r="K59" s="45">
        <f t="shared" si="53"/>
        <v>962.90757653310106</v>
      </c>
      <c r="L59" s="45">
        <f t="shared" si="35"/>
        <v>147.58293279908534</v>
      </c>
      <c r="M59" s="43">
        <f t="shared" si="7"/>
        <v>98.388621866056894</v>
      </c>
      <c r="N59">
        <f t="shared" si="8"/>
        <v>55.491464085311947</v>
      </c>
      <c r="O59" s="48">
        <f>INDEX((WasteGen!$K$2:$K$52),MATCH(A59,WasteGen!$A$2:$A$52,0))</f>
        <v>90.598308710713383</v>
      </c>
      <c r="P59" s="48">
        <f t="shared" si="9"/>
        <v>8.8333350992945565</v>
      </c>
      <c r="Q59" s="48">
        <f t="shared" si="36"/>
        <v>101.255999179546</v>
      </c>
      <c r="R59" s="48">
        <f t="shared" si="37"/>
        <v>6.7013992791284291</v>
      </c>
      <c r="S59" s="49">
        <f t="shared" si="10"/>
        <v>4.4675995194189522</v>
      </c>
      <c r="T59">
        <f t="shared" si="11"/>
        <v>2.9444450330981851</v>
      </c>
      <c r="U59" s="51">
        <f>INDEX((WasteGen!$L$2:$L$52),MATCH(A59,WasteGen!$A$2:$A$52,0))</f>
        <v>15.09971811845223</v>
      </c>
      <c r="V59" s="51">
        <f t="shared" si="12"/>
        <v>5.6623942944195864E-2</v>
      </c>
      <c r="W59" s="51">
        <f t="shared" si="38"/>
        <v>0.97606841104699349</v>
      </c>
      <c r="X59" s="51">
        <f t="shared" si="39"/>
        <v>3.2750344211246167E-2</v>
      </c>
      <c r="Y59" s="36">
        <f t="shared" si="13"/>
        <v>2.1833562807497445E-2</v>
      </c>
      <c r="Z59">
        <f t="shared" si="14"/>
        <v>1.8874647648065287E-2</v>
      </c>
      <c r="AA59" s="54">
        <f>INDEX((WasteGen!$M$2:$M$52),MATCH(A59,WasteGen!$A$2:$A$52,0))</f>
        <v>37.749295296130576</v>
      </c>
      <c r="AB59" s="54">
        <f t="shared" si="15"/>
        <v>1.1324788588839172</v>
      </c>
      <c r="AC59" s="54">
        <f t="shared" si="40"/>
        <v>12.981538356352051</v>
      </c>
      <c r="AD59" s="54">
        <f t="shared" si="41"/>
        <v>0.85915375373441405</v>
      </c>
      <c r="AE59" s="21">
        <f t="shared" si="16"/>
        <v>0.57276916915627596</v>
      </c>
      <c r="AF59">
        <f t="shared" si="17"/>
        <v>0.37749295296130575</v>
      </c>
      <c r="AG59" s="58">
        <f>INDEX((WasteGen!$N$2:$N$52),MATCH(A59,WasteGen!$A$2:$A$52,0))</f>
        <v>2.2649577177678348</v>
      </c>
      <c r="AH59" s="58">
        <f t="shared" si="18"/>
        <v>3.3974365766517526E-3</v>
      </c>
      <c r="AI59" s="58">
        <f t="shared" si="42"/>
        <v>4.8374363059970997E-2</v>
      </c>
      <c r="AJ59" s="58">
        <f t="shared" si="43"/>
        <v>2.3060163324236087E-3</v>
      </c>
      <c r="AK59" s="56">
        <f t="shared" si="19"/>
        <v>1.5373442216157392E-3</v>
      </c>
      <c r="AM59" s="62">
        <f>INDEX((WasteGen!$P$2:$P$52),MATCH(A59,WasteGen!$A$2:$A$52,0))</f>
        <v>15.573</v>
      </c>
      <c r="AN59" s="62">
        <f t="shared" si="21"/>
        <v>0.3503925</v>
      </c>
      <c r="AO59" s="62">
        <f t="shared" si="48"/>
        <v>6.8956764294325312</v>
      </c>
      <c r="AP59" s="62">
        <f t="shared" si="49"/>
        <v>0.1993335716643114</v>
      </c>
      <c r="AQ59" s="60">
        <f t="shared" si="22"/>
        <v>0.13288904777620758</v>
      </c>
      <c r="AR59">
        <f t="shared" si="46"/>
        <v>0.1167975</v>
      </c>
      <c r="AS59" s="68">
        <f>INDEX((WasteGen!$Q$2:$Q$52),MATCH(A59,WasteGen!$A$2:$A$52,0))</f>
        <v>0.18939</v>
      </c>
      <c r="AT59" s="68">
        <f t="shared" si="23"/>
        <v>2.1306375000000001E-3</v>
      </c>
      <c r="AU59" s="68">
        <f t="shared" si="50"/>
        <v>1.3803230452162311E-2</v>
      </c>
      <c r="AV59" s="68">
        <f t="shared" si="51"/>
        <v>2.1629881015235832E-3</v>
      </c>
      <c r="AW59" s="64">
        <f t="shared" si="47"/>
        <v>1.4419920676823888E-3</v>
      </c>
      <c r="AY59" s="2">
        <f t="shared" si="24"/>
        <v>113.72990625315907</v>
      </c>
      <c r="AZ59" s="2">
        <f t="shared" si="25"/>
        <v>2843.247656328977</v>
      </c>
      <c r="BA59">
        <f t="shared" si="26"/>
        <v>113.72846426109139</v>
      </c>
      <c r="BB59">
        <f t="shared" si="27"/>
        <v>2843.2116065272849</v>
      </c>
      <c r="BC59">
        <v>18.308</v>
      </c>
      <c r="BE59" s="2">
        <f t="shared" si="28"/>
        <v>95.421906253159079</v>
      </c>
      <c r="BF59">
        <f t="shared" si="29"/>
        <v>95.420464261091382</v>
      </c>
      <c r="BH59" s="2">
        <f t="shared" si="55"/>
        <v>2385.5476563289772</v>
      </c>
      <c r="BI59" s="67">
        <f t="shared" si="55"/>
        <v>2385.5116065272846</v>
      </c>
      <c r="BK59">
        <f t="shared" si="52"/>
        <v>64.32834879871811</v>
      </c>
      <c r="BL59">
        <f t="shared" si="44"/>
        <v>1950.2997045538393</v>
      </c>
      <c r="BN59">
        <f t="shared" si="45"/>
        <v>2044</v>
      </c>
    </row>
    <row r="60" spans="1:66" x14ac:dyDescent="0.25">
      <c r="A60" s="24">
        <f t="shared" si="54"/>
        <v>2045</v>
      </c>
      <c r="B60" s="24">
        <v>1</v>
      </c>
      <c r="C60" s="40">
        <f>INDEX((WasteGen!$I$2:$I$52),MATCH(A60,WasteGen!$A$2:$A$52,0))</f>
        <v>115.51284360615955</v>
      </c>
      <c r="D60" s="40">
        <f t="shared" si="2"/>
        <v>16.460580213877737</v>
      </c>
      <c r="E60" s="40">
        <f t="shared" si="3"/>
        <v>48.014742347773861</v>
      </c>
      <c r="F60" s="40">
        <f t="shared" si="33"/>
        <v>15.51911625082708</v>
      </c>
      <c r="G60" s="34">
        <f t="shared" si="4"/>
        <v>10.346077500551386</v>
      </c>
      <c r="H60">
        <f t="shared" si="5"/>
        <v>5.486860071292579</v>
      </c>
      <c r="I60" s="45">
        <f>INDEX((WasteGen!$J$2:$J$52),MATCH(A60,WasteGen!$A$2:$A$52,0))</f>
        <v>385.04281202053187</v>
      </c>
      <c r="J60" s="45">
        <f t="shared" si="6"/>
        <v>169.80388010105452</v>
      </c>
      <c r="K60" s="45">
        <f t="shared" si="53"/>
        <v>982.1751240561216</v>
      </c>
      <c r="L60" s="45">
        <f t="shared" si="35"/>
        <v>150.53633257803406</v>
      </c>
      <c r="M60" s="43">
        <f t="shared" si="7"/>
        <v>100.3575550520227</v>
      </c>
      <c r="N60">
        <f t="shared" si="8"/>
        <v>56.601293367018179</v>
      </c>
      <c r="O60" s="48">
        <f>INDEX((WasteGen!$K$2:$K$52),MATCH(A60,WasteGen!$A$2:$A$52,0))</f>
        <v>92.410274884927645</v>
      </c>
      <c r="P60" s="48">
        <f t="shared" si="9"/>
        <v>9.0100018012804473</v>
      </c>
      <c r="Q60" s="48">
        <f t="shared" si="36"/>
        <v>103.42046966469091</v>
      </c>
      <c r="R60" s="48">
        <f t="shared" si="37"/>
        <v>6.8455313161355402</v>
      </c>
      <c r="S60" s="49">
        <f t="shared" si="10"/>
        <v>4.5636875440903601</v>
      </c>
      <c r="T60">
        <f t="shared" si="11"/>
        <v>3.0033339337601488</v>
      </c>
      <c r="U60" s="51">
        <f>INDEX((WasteGen!$L$2:$L$52),MATCH(A60,WasteGen!$A$2:$A$52,0))</f>
        <v>15.401712480821276</v>
      </c>
      <c r="V60" s="51">
        <f t="shared" si="12"/>
        <v>5.7756421803079785E-2</v>
      </c>
      <c r="W60" s="51">
        <f t="shared" si="38"/>
        <v>1.0002533661479733</v>
      </c>
      <c r="X60" s="51">
        <f t="shared" si="39"/>
        <v>3.3571466702099859E-2</v>
      </c>
      <c r="Y60" s="36">
        <f t="shared" si="13"/>
        <v>2.2380977801399905E-2</v>
      </c>
      <c r="Z60">
        <f t="shared" si="14"/>
        <v>1.9252140601026594E-2</v>
      </c>
      <c r="AA60" s="54">
        <f>INDEX((WasteGen!$M$2:$M$52),MATCH(A60,WasteGen!$A$2:$A$52,0))</f>
        <v>38.504281202053193</v>
      </c>
      <c r="AB60" s="54">
        <f t="shared" si="15"/>
        <v>1.1551284360615959</v>
      </c>
      <c r="AC60" s="54">
        <f t="shared" si="40"/>
        <v>13.259034572396269</v>
      </c>
      <c r="AD60" s="54">
        <f t="shared" si="41"/>
        <v>0.87763222001737695</v>
      </c>
      <c r="AE60" s="21">
        <f t="shared" si="16"/>
        <v>0.58508814667825126</v>
      </c>
      <c r="AF60">
        <f t="shared" si="17"/>
        <v>0.38504281202053192</v>
      </c>
      <c r="AG60" s="58">
        <f>INDEX((WasteGen!$N$2:$N$52),MATCH(A60,WasteGen!$A$2:$A$52,0))</f>
        <v>2.3102568721231913</v>
      </c>
      <c r="AH60" s="58">
        <f t="shared" si="18"/>
        <v>3.4653853081847872E-3</v>
      </c>
      <c r="AI60" s="58">
        <f t="shared" si="42"/>
        <v>4.9480502842309593E-2</v>
      </c>
      <c r="AJ60" s="58">
        <f t="shared" si="43"/>
        <v>2.3592455258461863E-3</v>
      </c>
      <c r="AK60" s="56">
        <f t="shared" si="19"/>
        <v>1.5728303505641241E-3</v>
      </c>
      <c r="AM60" s="62">
        <f>INDEX((WasteGen!$P$2:$P$52),MATCH(A60,WasteGen!$A$2:$A$52,0))</f>
        <v>15.573</v>
      </c>
      <c r="AN60" s="62">
        <f t="shared" si="21"/>
        <v>0.3503925</v>
      </c>
      <c r="AO60" s="62">
        <f t="shared" si="48"/>
        <v>7.0422708917385242</v>
      </c>
      <c r="AP60" s="62">
        <f t="shared" si="49"/>
        <v>0.20379803769400681</v>
      </c>
      <c r="AQ60" s="60">
        <f t="shared" si="22"/>
        <v>0.1358653584626712</v>
      </c>
      <c r="AR60">
        <f t="shared" si="46"/>
        <v>0.1167975</v>
      </c>
      <c r="AS60" s="68">
        <f>INDEX((WasteGen!$Q$2:$Q$52),MATCH(A60,WasteGen!$A$2:$A$52,0))</f>
        <v>0.18939</v>
      </c>
      <c r="AT60" s="68">
        <f t="shared" si="23"/>
        <v>2.1306375000000001E-3</v>
      </c>
      <c r="AU60" s="68">
        <f t="shared" si="50"/>
        <v>1.3775937387861134E-2</v>
      </c>
      <c r="AV60" s="68">
        <f t="shared" si="51"/>
        <v>2.1579305643011763E-3</v>
      </c>
      <c r="AW60" s="64">
        <f t="shared" si="47"/>
        <v>1.4386203762007841E-3</v>
      </c>
      <c r="AY60" s="2">
        <f t="shared" si="24"/>
        <v>116.01366603033354</v>
      </c>
      <c r="AZ60" s="2">
        <f t="shared" si="25"/>
        <v>2900.3416507583383</v>
      </c>
      <c r="BA60">
        <f t="shared" si="26"/>
        <v>116.01222740995733</v>
      </c>
      <c r="BB60">
        <f t="shared" si="27"/>
        <v>2900.3056852489335</v>
      </c>
      <c r="BC60">
        <v>18.308</v>
      </c>
      <c r="BE60" s="2">
        <f t="shared" si="28"/>
        <v>97.705666030333532</v>
      </c>
      <c r="BF60">
        <f t="shared" si="29"/>
        <v>97.704227409957326</v>
      </c>
      <c r="BH60" s="2">
        <f t="shared" si="55"/>
        <v>2442.6416507583381</v>
      </c>
      <c r="BI60" s="67">
        <f t="shared" si="55"/>
        <v>2442.6056852489332</v>
      </c>
      <c r="BK60">
        <f t="shared" si="52"/>
        <v>65.61257982469246</v>
      </c>
      <c r="BL60">
        <f t="shared" si="44"/>
        <v>2015.9122843785317</v>
      </c>
      <c r="BN60">
        <f t="shared" si="45"/>
        <v>2045</v>
      </c>
    </row>
    <row r="61" spans="1:66" x14ac:dyDescent="0.25">
      <c r="A61" s="24">
        <f t="shared" si="54"/>
        <v>2046</v>
      </c>
      <c r="B61" s="24">
        <v>1</v>
      </c>
      <c r="C61" s="40">
        <f>INDEX((WasteGen!$I$2:$I$52),MATCH(A61,WasteGen!$A$2:$A$52,0))</f>
        <v>117.82310047828275</v>
      </c>
      <c r="D61" s="40">
        <f t="shared" si="2"/>
        <v>16.789791818155294</v>
      </c>
      <c r="E61" s="40">
        <f t="shared" si="3"/>
        <v>48.975036119104431</v>
      </c>
      <c r="F61" s="40">
        <f t="shared" si="33"/>
        <v>15.829498046824725</v>
      </c>
      <c r="G61" s="34">
        <f t="shared" si="4"/>
        <v>10.552998697883149</v>
      </c>
      <c r="H61">
        <f t="shared" si="5"/>
        <v>5.596597272718431</v>
      </c>
      <c r="I61" s="45">
        <f>INDEX((WasteGen!$J$2:$J$52),MATCH(A61,WasteGen!$A$2:$A$52,0))</f>
        <v>392.74366826094251</v>
      </c>
      <c r="J61" s="45">
        <f t="shared" si="6"/>
        <v>173.19995770307563</v>
      </c>
      <c r="K61" s="45">
        <f t="shared" si="53"/>
        <v>1001.8265536054139</v>
      </c>
      <c r="L61" s="45">
        <f t="shared" si="35"/>
        <v>153.54852815378337</v>
      </c>
      <c r="M61" s="43">
        <f t="shared" si="7"/>
        <v>102.36568543585557</v>
      </c>
      <c r="N61">
        <f t="shared" si="8"/>
        <v>57.733319234358547</v>
      </c>
      <c r="O61" s="48">
        <f>INDEX((WasteGen!$K$2:$K$52),MATCH(A61,WasteGen!$A$2:$A$52,0))</f>
        <v>94.258480382626203</v>
      </c>
      <c r="P61" s="48">
        <f t="shared" si="9"/>
        <v>9.1902018373060557</v>
      </c>
      <c r="Q61" s="48">
        <f t="shared" si="36"/>
        <v>105.61880860443446</v>
      </c>
      <c r="R61" s="48">
        <f t="shared" si="37"/>
        <v>6.9918628975625072</v>
      </c>
      <c r="S61" s="49">
        <f t="shared" si="10"/>
        <v>4.6612419317083376</v>
      </c>
      <c r="T61">
        <f t="shared" si="11"/>
        <v>3.0634006124353519</v>
      </c>
      <c r="U61" s="51">
        <f>INDEX((WasteGen!$L$2:$L$52),MATCH(A61,WasteGen!$A$2:$A$52,0))</f>
        <v>15.709746730437701</v>
      </c>
      <c r="V61" s="51">
        <f t="shared" si="12"/>
        <v>5.891155023914138E-2</v>
      </c>
      <c r="W61" s="51">
        <f t="shared" si="38"/>
        <v>1.0247616182214871</v>
      </c>
      <c r="X61" s="51">
        <f t="shared" si="39"/>
        <v>3.4403298165627504E-2</v>
      </c>
      <c r="Y61" s="36">
        <f t="shared" si="13"/>
        <v>2.2935532110418336E-2</v>
      </c>
      <c r="Z61">
        <f t="shared" si="14"/>
        <v>1.9637183413047127E-2</v>
      </c>
      <c r="AA61" s="54">
        <f>INDEX((WasteGen!$M$2:$M$52),MATCH(A61,WasteGen!$A$2:$A$52,0))</f>
        <v>39.274366826094251</v>
      </c>
      <c r="AB61" s="54">
        <f t="shared" si="15"/>
        <v>1.1782310047828275</v>
      </c>
      <c r="AC61" s="54">
        <f t="shared" si="40"/>
        <v>13.540872898004416</v>
      </c>
      <c r="AD61" s="54">
        <f t="shared" si="41"/>
        <v>0.89639267917468024</v>
      </c>
      <c r="AE61" s="21">
        <f t="shared" si="16"/>
        <v>0.59759511944978683</v>
      </c>
      <c r="AF61">
        <f t="shared" si="17"/>
        <v>0.39274366826094254</v>
      </c>
      <c r="AG61" s="58">
        <f>INDEX((WasteGen!$N$2:$N$52),MATCH(A61,WasteGen!$A$2:$A$52,0))</f>
        <v>2.356462009565655</v>
      </c>
      <c r="AH61" s="58">
        <f t="shared" si="18"/>
        <v>3.5346930143484822E-3</v>
      </c>
      <c r="AI61" s="58">
        <f t="shared" si="42"/>
        <v>5.060200325704458E-2</v>
      </c>
      <c r="AJ61" s="58">
        <f t="shared" si="43"/>
        <v>2.4131925996134949E-3</v>
      </c>
      <c r="AK61" s="56">
        <f t="shared" si="19"/>
        <v>1.6087950664089965E-3</v>
      </c>
      <c r="AM61" s="62">
        <f>INDEX((WasteGen!$P$2:$P$52),MATCH(A61,WasteGen!$A$2:$A$52,0))</f>
        <v>15.573</v>
      </c>
      <c r="AN61" s="62">
        <f t="shared" si="21"/>
        <v>0.3503925</v>
      </c>
      <c r="AO61" s="62">
        <f t="shared" si="48"/>
        <v>7.1845328329263198</v>
      </c>
      <c r="AP61" s="62">
        <f t="shared" si="49"/>
        <v>0.20813055881220377</v>
      </c>
      <c r="AQ61" s="60">
        <f t="shared" si="22"/>
        <v>0.13875370587480251</v>
      </c>
      <c r="AR61">
        <f t="shared" si="46"/>
        <v>0.1167975</v>
      </c>
      <c r="AS61" s="68">
        <f>INDEX((WasteGen!$Q$2:$Q$52),MATCH(A61,WasteGen!$A$2:$A$52,0))</f>
        <v>0.18939</v>
      </c>
      <c r="AT61" s="68">
        <f t="shared" si="23"/>
        <v>2.1306375000000001E-3</v>
      </c>
      <c r="AU61" s="68">
        <f t="shared" si="50"/>
        <v>1.3752911189773127E-2</v>
      </c>
      <c r="AV61" s="68">
        <f t="shared" si="51"/>
        <v>2.153663698088005E-3</v>
      </c>
      <c r="AW61" s="64">
        <f t="shared" si="47"/>
        <v>1.4357757987253366E-3</v>
      </c>
      <c r="AY61" s="2">
        <f t="shared" si="24"/>
        <v>118.3422549937472</v>
      </c>
      <c r="AZ61" s="2">
        <f t="shared" si="25"/>
        <v>2958.5563748436803</v>
      </c>
      <c r="BA61">
        <f t="shared" si="26"/>
        <v>118.34081921794848</v>
      </c>
      <c r="BB61">
        <f t="shared" si="27"/>
        <v>2958.5204804487121</v>
      </c>
      <c r="BC61">
        <v>18.308</v>
      </c>
      <c r="BE61" s="2">
        <f t="shared" si="28"/>
        <v>100.0342549937472</v>
      </c>
      <c r="BF61">
        <f t="shared" si="29"/>
        <v>100.03281921794849</v>
      </c>
      <c r="BH61" s="2">
        <f t="shared" si="55"/>
        <v>2500.85637484368</v>
      </c>
      <c r="BI61" s="67">
        <f t="shared" si="55"/>
        <v>2500.8204804487123</v>
      </c>
      <c r="BK61">
        <f t="shared" si="52"/>
        <v>66.922495471186323</v>
      </c>
      <c r="BL61">
        <f t="shared" si="44"/>
        <v>2082.834779849718</v>
      </c>
      <c r="BN61">
        <f t="shared" si="45"/>
        <v>2046</v>
      </c>
    </row>
    <row r="62" spans="1:66" x14ac:dyDescent="0.25">
      <c r="A62" s="24">
        <f t="shared" si="54"/>
        <v>2047</v>
      </c>
      <c r="B62" s="24">
        <v>1</v>
      </c>
      <c r="C62" s="40">
        <f>INDEX((WasteGen!$I$2:$I$52),MATCH(A62,WasteGen!$A$2:$A$52,0))</f>
        <v>120.1795624878484</v>
      </c>
      <c r="D62" s="40">
        <f t="shared" si="2"/>
        <v>17.125587654518398</v>
      </c>
      <c r="E62" s="40">
        <f t="shared" si="3"/>
        <v>49.954536120473577</v>
      </c>
      <c r="F62" s="40">
        <f t="shared" si="33"/>
        <v>16.146087653149248</v>
      </c>
      <c r="G62" s="34">
        <f t="shared" si="4"/>
        <v>10.764058435432831</v>
      </c>
      <c r="H62">
        <f t="shared" si="5"/>
        <v>5.7085292181727993</v>
      </c>
      <c r="I62" s="45">
        <f>INDEX((WasteGen!$J$2:$J$52),MATCH(A62,WasteGen!$A$2:$A$52,0))</f>
        <v>400.59854162616136</v>
      </c>
      <c r="J62" s="45">
        <f t="shared" si="6"/>
        <v>176.66395685713712</v>
      </c>
      <c r="K62" s="45">
        <f t="shared" si="53"/>
        <v>1021.8697724660358</v>
      </c>
      <c r="L62" s="45">
        <f t="shared" si="35"/>
        <v>156.6207379965152</v>
      </c>
      <c r="M62" s="43">
        <f t="shared" si="7"/>
        <v>104.41382533101013</v>
      </c>
      <c r="N62">
        <f t="shared" si="8"/>
        <v>58.887985619045715</v>
      </c>
      <c r="O62" s="48">
        <f>INDEX((WasteGen!$K$2:$K$52),MATCH(A62,WasteGen!$A$2:$A$52,0))</f>
        <v>96.143649990278718</v>
      </c>
      <c r="P62" s="48">
        <f t="shared" si="9"/>
        <v>9.374005874052175</v>
      </c>
      <c r="Q62" s="48">
        <f t="shared" si="36"/>
        <v>107.85233028265606</v>
      </c>
      <c r="R62" s="48">
        <f t="shared" si="37"/>
        <v>7.1404841958305765</v>
      </c>
      <c r="S62" s="49">
        <f t="shared" si="10"/>
        <v>4.7603227972203843</v>
      </c>
      <c r="T62">
        <f t="shared" si="11"/>
        <v>3.1246686246840585</v>
      </c>
      <c r="U62" s="51">
        <f>INDEX((WasteGen!$L$2:$L$52),MATCH(A62,WasteGen!$A$2:$A$52,0))</f>
        <v>16.023941665046454</v>
      </c>
      <c r="V62" s="51">
        <f t="shared" si="12"/>
        <v>6.0089781243924209E-2</v>
      </c>
      <c r="W62" s="51">
        <f t="shared" si="38"/>
        <v>1.0496051501714607</v>
      </c>
      <c r="X62" s="51">
        <f t="shared" si="39"/>
        <v>3.5246249293950649E-2</v>
      </c>
      <c r="Y62" s="36">
        <f t="shared" si="13"/>
        <v>2.3497499529300431E-2</v>
      </c>
      <c r="Z62">
        <f t="shared" si="14"/>
        <v>2.0029927081308067E-2</v>
      </c>
      <c r="AA62" s="54">
        <f>INDEX((WasteGen!$M$2:$M$52),MATCH(A62,WasteGen!$A$2:$A$52,0))</f>
        <v>40.059854162616141</v>
      </c>
      <c r="AB62" s="54">
        <f t="shared" si="15"/>
        <v>1.2017956248784842</v>
      </c>
      <c r="AC62" s="54">
        <f t="shared" si="40"/>
        <v>13.82722183110975</v>
      </c>
      <c r="AD62" s="54">
        <f t="shared" si="41"/>
        <v>0.91544669177315063</v>
      </c>
      <c r="AE62" s="21">
        <f t="shared" si="16"/>
        <v>0.61029779451543376</v>
      </c>
      <c r="AF62">
        <f t="shared" si="17"/>
        <v>0.40059854162616143</v>
      </c>
      <c r="AG62" s="58">
        <f>INDEX((WasteGen!$N$2:$N$52),MATCH(A62,WasteGen!$A$2:$A$52,0))</f>
        <v>2.403591249756968</v>
      </c>
      <c r="AH62" s="58">
        <f t="shared" si="18"/>
        <v>3.6053868746354521E-3</v>
      </c>
      <c r="AI62" s="58">
        <f t="shared" si="42"/>
        <v>5.1739501311417219E-2</v>
      </c>
      <c r="AJ62" s="58">
        <f t="shared" si="43"/>
        <v>2.4678888202628079E-3</v>
      </c>
      <c r="AK62" s="56">
        <f t="shared" si="19"/>
        <v>1.6452592135085386E-3</v>
      </c>
      <c r="AM62" s="62">
        <f>INDEX((WasteGen!$P$2:$P$52),MATCH(A62,WasteGen!$A$2:$A$52,0))</f>
        <v>15.573</v>
      </c>
      <c r="AN62" s="62">
        <f t="shared" si="21"/>
        <v>0.3503925</v>
      </c>
      <c r="AO62" s="62">
        <f t="shared" si="48"/>
        <v>7.3225902983459568</v>
      </c>
      <c r="AP62" s="62">
        <f t="shared" si="49"/>
        <v>0.2123350345803626</v>
      </c>
      <c r="AQ62" s="60">
        <f t="shared" si="22"/>
        <v>0.14155668972024171</v>
      </c>
      <c r="AR62">
        <f t="shared" si="46"/>
        <v>0.1167975</v>
      </c>
      <c r="AS62" s="68">
        <f>INDEX((WasteGen!$Q$2:$Q$52),MATCH(A62,WasteGen!$A$2:$A$52,0))</f>
        <v>0.18939</v>
      </c>
      <c r="AT62" s="68">
        <f t="shared" si="23"/>
        <v>2.1306375000000001E-3</v>
      </c>
      <c r="AU62" s="68">
        <f t="shared" si="50"/>
        <v>1.3733484796586298E-2</v>
      </c>
      <c r="AV62" s="68">
        <f t="shared" si="51"/>
        <v>2.1500638931868286E-3</v>
      </c>
      <c r="AW62" s="64">
        <f t="shared" si="47"/>
        <v>1.433375928791219E-3</v>
      </c>
      <c r="AY62" s="2">
        <f t="shared" si="24"/>
        <v>120.71663718257062</v>
      </c>
      <c r="AZ62" s="2">
        <f t="shared" si="25"/>
        <v>3017.9159295642658</v>
      </c>
      <c r="BA62">
        <f t="shared" si="26"/>
        <v>120.71520380664182</v>
      </c>
      <c r="BB62">
        <f t="shared" si="27"/>
        <v>3017.8800951660455</v>
      </c>
      <c r="BC62">
        <v>18.308</v>
      </c>
      <c r="BE62" s="2">
        <f t="shared" si="28"/>
        <v>102.40863718257063</v>
      </c>
      <c r="BF62">
        <f t="shared" si="29"/>
        <v>102.40720380664183</v>
      </c>
      <c r="BH62" s="2">
        <f t="shared" si="55"/>
        <v>2560.2159295642659</v>
      </c>
      <c r="BI62" s="67">
        <f t="shared" si="55"/>
        <v>2560.1800951660457</v>
      </c>
      <c r="BK62">
        <f t="shared" si="52"/>
        <v>68.258609430610051</v>
      </c>
      <c r="BL62">
        <f t="shared" si="44"/>
        <v>2151.0933892803282</v>
      </c>
      <c r="BN62">
        <f t="shared" si="45"/>
        <v>2047</v>
      </c>
    </row>
    <row r="63" spans="1:66" x14ac:dyDescent="0.25">
      <c r="A63" s="24">
        <f t="shared" si="54"/>
        <v>2048</v>
      </c>
      <c r="B63" s="24">
        <v>1</v>
      </c>
      <c r="C63" s="40">
        <f>INDEX((WasteGen!$I$2:$I$52),MATCH(A63,WasteGen!$A$2:$A$52,0))</f>
        <v>122.58315373760537</v>
      </c>
      <c r="D63" s="40">
        <f t="shared" si="2"/>
        <v>17.468099407608765</v>
      </c>
      <c r="E63" s="40">
        <f t="shared" si="3"/>
        <v>50.953626359573619</v>
      </c>
      <c r="F63" s="40">
        <f t="shared" si="33"/>
        <v>16.46900916850872</v>
      </c>
      <c r="G63" s="34">
        <f t="shared" si="4"/>
        <v>10.97933944567248</v>
      </c>
      <c r="H63">
        <f t="shared" si="5"/>
        <v>5.8226998025362553</v>
      </c>
      <c r="I63" s="45">
        <f>INDEX((WasteGen!$J$2:$J$52),MATCH(A63,WasteGen!$A$2:$A$52,0))</f>
        <v>408.61051245868458</v>
      </c>
      <c r="J63" s="45">
        <f t="shared" si="6"/>
        <v>180.19723599427991</v>
      </c>
      <c r="K63" s="45">
        <f t="shared" si="53"/>
        <v>1042.3128101672264</v>
      </c>
      <c r="L63" s="45">
        <f t="shared" si="35"/>
        <v>159.75419829308936</v>
      </c>
      <c r="M63" s="43">
        <f t="shared" si="7"/>
        <v>106.50279886205956</v>
      </c>
      <c r="N63">
        <f t="shared" si="8"/>
        <v>60.065745331426633</v>
      </c>
      <c r="O63" s="48">
        <f>INDEX((WasteGen!$K$2:$K$52),MATCH(A63,WasteGen!$A$2:$A$52,0))</f>
        <v>98.066522990084295</v>
      </c>
      <c r="P63" s="48">
        <f t="shared" si="9"/>
        <v>9.5614859915332193</v>
      </c>
      <c r="Q63" s="48">
        <f t="shared" si="36"/>
        <v>110.12233220953688</v>
      </c>
      <c r="R63" s="48">
        <f t="shared" si="37"/>
        <v>7.2914840646523942</v>
      </c>
      <c r="S63" s="49">
        <f t="shared" si="10"/>
        <v>4.8609893764349295</v>
      </c>
      <c r="T63">
        <f t="shared" si="11"/>
        <v>3.1871619971777396</v>
      </c>
      <c r="U63" s="51">
        <f>INDEX((WasteGen!$L$2:$L$52),MATCH(A63,WasteGen!$A$2:$A$52,0))</f>
        <v>16.344420498347382</v>
      </c>
      <c r="V63" s="51">
        <f t="shared" si="12"/>
        <v>6.1291576868802683E-2</v>
      </c>
      <c r="W63" s="51">
        <f t="shared" si="38"/>
        <v>1.0747959948062016</v>
      </c>
      <c r="X63" s="51">
        <f t="shared" si="39"/>
        <v>3.6100732234061836E-2</v>
      </c>
      <c r="Y63" s="36">
        <f t="shared" si="13"/>
        <v>2.4067154822707888E-2</v>
      </c>
      <c r="Z63">
        <f t="shared" si="14"/>
        <v>2.043052562293423E-2</v>
      </c>
      <c r="AA63" s="54">
        <f>INDEX((WasteGen!$M$2:$M$52),MATCH(A63,WasteGen!$A$2:$A$52,0))</f>
        <v>40.86105124586846</v>
      </c>
      <c r="AB63" s="54">
        <f t="shared" si="15"/>
        <v>1.225831537376054</v>
      </c>
      <c r="AC63" s="54">
        <f t="shared" si="40"/>
        <v>14.118247719171395</v>
      </c>
      <c r="AD63" s="54">
        <f t="shared" si="41"/>
        <v>0.93480564931440946</v>
      </c>
      <c r="AE63" s="21">
        <f t="shared" si="16"/>
        <v>0.62320376620960627</v>
      </c>
      <c r="AF63">
        <f t="shared" si="17"/>
        <v>0.40861051245868463</v>
      </c>
      <c r="AG63" s="58">
        <f>INDEX((WasteGen!$N$2:$N$52),MATCH(A63,WasteGen!$A$2:$A$52,0))</f>
        <v>2.4516630747521075</v>
      </c>
      <c r="AH63" s="58">
        <f t="shared" si="18"/>
        <v>3.6774946121281614E-3</v>
      </c>
      <c r="AI63" s="58">
        <f t="shared" si="42"/>
        <v>5.2893630668541504E-2</v>
      </c>
      <c r="AJ63" s="58">
        <f t="shared" si="43"/>
        <v>2.5233652550038796E-3</v>
      </c>
      <c r="AK63" s="56">
        <f t="shared" si="19"/>
        <v>1.6822435033359198E-3</v>
      </c>
      <c r="AM63" s="62">
        <f>INDEX((WasteGen!$P$2:$P$52),MATCH(A63,WasteGen!$A$2:$A$52,0))</f>
        <v>15.573</v>
      </c>
      <c r="AN63" s="62">
        <f t="shared" si="21"/>
        <v>0.3503925</v>
      </c>
      <c r="AO63" s="62">
        <f t="shared" si="48"/>
        <v>7.456567549035471</v>
      </c>
      <c r="AP63" s="62">
        <f t="shared" si="49"/>
        <v>0.21641524931048525</v>
      </c>
      <c r="AQ63" s="60">
        <f t="shared" si="22"/>
        <v>0.14427683287365684</v>
      </c>
      <c r="AR63">
        <f t="shared" si="46"/>
        <v>0.1167975</v>
      </c>
      <c r="AS63" s="68">
        <f>INDEX((WasteGen!$Q$2:$Q$52),MATCH(A63,WasteGen!$A$2:$A$52,0))</f>
        <v>0.18939</v>
      </c>
      <c r="AT63" s="68">
        <f t="shared" si="23"/>
        <v>2.1306375000000001E-3</v>
      </c>
      <c r="AU63" s="68">
        <f t="shared" si="50"/>
        <v>1.3717095432141203E-2</v>
      </c>
      <c r="AV63" s="68">
        <f t="shared" si="51"/>
        <v>2.1470268644450947E-3</v>
      </c>
      <c r="AW63" s="64">
        <f t="shared" si="47"/>
        <v>1.4313512429633963E-3</v>
      </c>
      <c r="AY63" s="2">
        <f t="shared" si="24"/>
        <v>123.13778903281924</v>
      </c>
      <c r="AZ63" s="2">
        <f t="shared" si="25"/>
        <v>3078.4447258204809</v>
      </c>
      <c r="BA63">
        <f t="shared" si="26"/>
        <v>123.13635768157629</v>
      </c>
      <c r="BB63">
        <f t="shared" si="27"/>
        <v>3078.4089420394071</v>
      </c>
      <c r="BC63">
        <v>18.308</v>
      </c>
      <c r="BE63" s="2">
        <f t="shared" si="28"/>
        <v>104.82978903281924</v>
      </c>
      <c r="BF63">
        <f t="shared" si="29"/>
        <v>104.82835768157628</v>
      </c>
      <c r="BH63" s="2">
        <f t="shared" si="55"/>
        <v>2620.7447258204811</v>
      </c>
      <c r="BI63" s="67">
        <f t="shared" si="55"/>
        <v>2620.7089420394068</v>
      </c>
      <c r="BK63">
        <f t="shared" si="52"/>
        <v>69.62144566922224</v>
      </c>
      <c r="BL63">
        <f t="shared" si="44"/>
        <v>2220.7148349495505</v>
      </c>
      <c r="BN63">
        <f t="shared" si="45"/>
        <v>2048</v>
      </c>
    </row>
    <row r="64" spans="1:66" x14ac:dyDescent="0.25">
      <c r="A64" s="24">
        <f t="shared" si="54"/>
        <v>2049</v>
      </c>
      <c r="B64" s="24">
        <v>1</v>
      </c>
      <c r="C64" s="40">
        <f>INDEX((WasteGen!$I$2:$I$52),MATCH(A64,WasteGen!$A$2:$A$52,0))</f>
        <v>125.03481681235748</v>
      </c>
      <c r="D64" s="40">
        <f t="shared" si="2"/>
        <v>17.81746139576094</v>
      </c>
      <c r="E64" s="40">
        <f t="shared" si="3"/>
        <v>51.972698562793099</v>
      </c>
      <c r="F64" s="40">
        <f t="shared" si="33"/>
        <v>16.798389192541464</v>
      </c>
      <c r="G64" s="34">
        <f t="shared" si="4"/>
        <v>11.198926128360975</v>
      </c>
      <c r="H64">
        <f t="shared" si="5"/>
        <v>5.9391537985869798</v>
      </c>
      <c r="I64" s="45">
        <f>INDEX((WasteGen!$J$2:$J$52),MATCH(A64,WasteGen!$A$2:$A$52,0))</f>
        <v>416.78272270785828</v>
      </c>
      <c r="J64" s="45">
        <f t="shared" si="6"/>
        <v>183.8011807141655</v>
      </c>
      <c r="K64" s="45">
        <f t="shared" si="53"/>
        <v>1063.1638265399599</v>
      </c>
      <c r="L64" s="45">
        <f t="shared" si="35"/>
        <v>162.95016434143204</v>
      </c>
      <c r="M64" s="43">
        <f t="shared" si="7"/>
        <v>108.63344289428802</v>
      </c>
      <c r="N64">
        <f t="shared" si="8"/>
        <v>61.267060238055166</v>
      </c>
      <c r="O64" s="48">
        <f>INDEX((WasteGen!$K$2:$K$52),MATCH(A64,WasteGen!$A$2:$A$52,0))</f>
        <v>100.02785344988598</v>
      </c>
      <c r="P64" s="48">
        <f t="shared" si="9"/>
        <v>9.7527157113638836</v>
      </c>
      <c r="Q64" s="48">
        <f t="shared" si="36"/>
        <v>112.43009769716582</v>
      </c>
      <c r="R64" s="48">
        <f t="shared" si="37"/>
        <v>7.444950223734943</v>
      </c>
      <c r="S64" s="49">
        <f t="shared" si="10"/>
        <v>4.9633001491566286</v>
      </c>
      <c r="T64">
        <f t="shared" si="11"/>
        <v>3.2509052371212945</v>
      </c>
      <c r="U64" s="51">
        <f>INDEX((WasteGen!$L$2:$L$52),MATCH(A64,WasteGen!$A$2:$A$52,0))</f>
        <v>16.67130890831433</v>
      </c>
      <c r="V64" s="51">
        <f t="shared" si="12"/>
        <v>6.251740840617874E-2</v>
      </c>
      <c r="W64" s="51">
        <f t="shared" si="38"/>
        <v>1.1003462423629864</v>
      </c>
      <c r="X64" s="51">
        <f t="shared" si="39"/>
        <v>3.6967160849394061E-2</v>
      </c>
      <c r="Y64" s="36">
        <f t="shared" si="13"/>
        <v>2.4644773899596038E-2</v>
      </c>
      <c r="Z64">
        <f t="shared" si="14"/>
        <v>2.0839136135392913E-2</v>
      </c>
      <c r="AA64" s="54">
        <f>INDEX((WasteGen!$M$2:$M$52),MATCH(A64,WasteGen!$A$2:$A$52,0))</f>
        <v>41.678272270785833</v>
      </c>
      <c r="AB64" s="54">
        <f t="shared" si="15"/>
        <v>1.2503481681235749</v>
      </c>
      <c r="AC64" s="54">
        <f t="shared" si="40"/>
        <v>14.414115089380232</v>
      </c>
      <c r="AD64" s="54">
        <f t="shared" si="41"/>
        <v>0.95448079791473628</v>
      </c>
      <c r="AE64" s="21">
        <f t="shared" si="16"/>
        <v>0.63632053194315752</v>
      </c>
      <c r="AF64">
        <f t="shared" si="17"/>
        <v>0.41678272270785832</v>
      </c>
      <c r="AG64" s="58">
        <f>INDEX((WasteGen!$N$2:$N$52),MATCH(A64,WasteGen!$A$2:$A$52,0))</f>
        <v>2.5006963362471497</v>
      </c>
      <c r="AH64" s="58">
        <f t="shared" si="18"/>
        <v>3.7510445043707243E-3</v>
      </c>
      <c r="AI64" s="58">
        <f t="shared" si="42"/>
        <v>5.4065022364960774E-2</v>
      </c>
      <c r="AJ64" s="58">
        <f t="shared" si="43"/>
        <v>2.5796528079514518E-3</v>
      </c>
      <c r="AK64" s="56">
        <f t="shared" si="19"/>
        <v>1.7197685386343012E-3</v>
      </c>
      <c r="AM64" s="62">
        <f>INDEX((WasteGen!$P$2:$P$52),MATCH(A64,WasteGen!$A$2:$A$52,0))</f>
        <v>15.573</v>
      </c>
      <c r="AN64" s="62">
        <f t="shared" si="21"/>
        <v>0.3503925</v>
      </c>
      <c r="AO64" s="62">
        <f t="shared" si="48"/>
        <v>7.5865851735642194</v>
      </c>
      <c r="AP64" s="62">
        <f t="shared" si="49"/>
        <v>0.22037487547125159</v>
      </c>
      <c r="AQ64" s="60">
        <f t="shared" si="22"/>
        <v>0.14691658364750104</v>
      </c>
      <c r="AR64">
        <f t="shared" si="46"/>
        <v>0.1167975</v>
      </c>
      <c r="AS64" s="68">
        <f>INDEX((WasteGen!$Q$2:$Q$52),MATCH(A64,WasteGen!$A$2:$A$52,0))</f>
        <v>0.18939</v>
      </c>
      <c r="AT64" s="68">
        <f t="shared" si="23"/>
        <v>2.1306375000000001E-3</v>
      </c>
      <c r="AU64" s="68">
        <f t="shared" si="50"/>
        <v>1.3703268301992502E-2</v>
      </c>
      <c r="AV64" s="68">
        <f t="shared" si="51"/>
        <v>2.1444646301487023E-3</v>
      </c>
      <c r="AW64" s="64">
        <f t="shared" si="47"/>
        <v>1.4296430867658015E-3</v>
      </c>
      <c r="AY64" s="2">
        <f t="shared" si="24"/>
        <v>125.60670047292129</v>
      </c>
      <c r="AZ64" s="2">
        <f t="shared" si="25"/>
        <v>3140.1675118230323</v>
      </c>
      <c r="BA64">
        <f t="shared" si="26"/>
        <v>125.60527082983452</v>
      </c>
      <c r="BB64">
        <f t="shared" si="27"/>
        <v>3140.1317707458629</v>
      </c>
      <c r="BC64">
        <v>18.308</v>
      </c>
      <c r="BE64" s="2">
        <f t="shared" si="28"/>
        <v>107.2987004729213</v>
      </c>
      <c r="BF64">
        <f t="shared" si="29"/>
        <v>107.29727082983453</v>
      </c>
      <c r="BH64" s="2">
        <f t="shared" si="55"/>
        <v>2682.4675118230325</v>
      </c>
      <c r="BI64" s="67">
        <f t="shared" si="55"/>
        <v>2682.4317707458631</v>
      </c>
      <c r="BK64">
        <f t="shared" si="52"/>
        <v>71.011538632606701</v>
      </c>
      <c r="BL64">
        <f t="shared" si="44"/>
        <v>2291.7263735821571</v>
      </c>
      <c r="BN64">
        <f t="shared" si="45"/>
        <v>2049</v>
      </c>
    </row>
    <row r="65" spans="1:66" x14ac:dyDescent="0.25">
      <c r="A65" s="24">
        <f>A64+1</f>
        <v>2050</v>
      </c>
      <c r="B65" s="24">
        <v>1</v>
      </c>
      <c r="C65" s="40">
        <f>INDEX((WasteGen!$I$2:$I$52),MATCH(A65,WasteGen!$A$2:$A$52,0))</f>
        <v>127.53551314860464</v>
      </c>
      <c r="D65" s="40">
        <f t="shared" si="2"/>
        <v>18.173810623676161</v>
      </c>
      <c r="E65" s="40">
        <f t="shared" si="3"/>
        <v>53.012152316884034</v>
      </c>
      <c r="F65" s="40">
        <f t="shared" si="33"/>
        <v>17.134356869585222</v>
      </c>
      <c r="G65" s="34">
        <f t="shared" si="4"/>
        <v>11.422904579723481</v>
      </c>
      <c r="H65">
        <f t="shared" si="5"/>
        <v>6.0579368745587203</v>
      </c>
      <c r="I65" s="45">
        <f>INDEX((WasteGen!$J$2:$J$52),MATCH(A65,WasteGen!$A$2:$A$52,0))</f>
        <v>425.11837716201546</v>
      </c>
      <c r="J65" s="45">
        <f t="shared" si="6"/>
        <v>187.47720432844883</v>
      </c>
      <c r="K65" s="45">
        <f t="shared" si="53"/>
        <v>1084.4311190581936</v>
      </c>
      <c r="L65" s="45">
        <f t="shared" si="35"/>
        <v>166.20991181021515</v>
      </c>
      <c r="M65" s="43">
        <f t="shared" si="7"/>
        <v>110.80660787347676</v>
      </c>
      <c r="N65">
        <f t="shared" si="8"/>
        <v>62.492401442816266</v>
      </c>
      <c r="O65" s="48">
        <f>INDEX((WasteGen!$K$2:$K$52),MATCH(A65,WasteGen!$A$2:$A$52,0))</f>
        <v>102.0284105188837</v>
      </c>
      <c r="P65" s="48">
        <f t="shared" si="9"/>
        <v>9.9477700255911632</v>
      </c>
      <c r="Q65" s="48">
        <f t="shared" si="36"/>
        <v>114.77689828985056</v>
      </c>
      <c r="R65" s="48">
        <f t="shared" si="37"/>
        <v>7.6009694329064228</v>
      </c>
      <c r="S65" s="49">
        <f t="shared" si="10"/>
        <v>5.0673129552709479</v>
      </c>
      <c r="T65">
        <f t="shared" si="11"/>
        <v>3.3159233418637206</v>
      </c>
      <c r="U65" s="51">
        <f>INDEX((WasteGen!$L$2:$L$52),MATCH(A65,WasteGen!$A$2:$A$52,0))</f>
        <v>17.004735086480618</v>
      </c>
      <c r="V65" s="51">
        <f t="shared" si="12"/>
        <v>6.3767756574302309E-2</v>
      </c>
      <c r="W65" s="51">
        <f t="shared" si="38"/>
        <v>1.1262680479586629</v>
      </c>
      <c r="X65" s="51">
        <f t="shared" si="39"/>
        <v>3.7845950978625802E-2</v>
      </c>
      <c r="Y65" s="36">
        <f t="shared" si="13"/>
        <v>2.5230633985750532E-2</v>
      </c>
      <c r="Z65">
        <f t="shared" si="14"/>
        <v>2.1255918858100773E-2</v>
      </c>
      <c r="AA65" s="54">
        <f>INDEX((WasteGen!$M$2:$M$52),MATCH(A65,WasteGen!$A$2:$A$52,0))</f>
        <v>42.511837716201548</v>
      </c>
      <c r="AB65" s="54">
        <f t="shared" si="15"/>
        <v>1.2753551314860465</v>
      </c>
      <c r="AC65" s="54">
        <f t="shared" si="40"/>
        <v>14.714986960237249</v>
      </c>
      <c r="AD65" s="54">
        <f t="shared" si="41"/>
        <v>0.97448326062902846</v>
      </c>
      <c r="AE65" s="21">
        <f t="shared" si="16"/>
        <v>0.64965550708601894</v>
      </c>
      <c r="AF65">
        <f t="shared" si="17"/>
        <v>0.4251183771620155</v>
      </c>
      <c r="AG65" s="58">
        <f>INDEX((WasteGen!$N$2:$N$52),MATCH(A65,WasteGen!$A$2:$A$52,0))</f>
        <v>2.550710262972093</v>
      </c>
      <c r="AH65" s="58">
        <f t="shared" si="18"/>
        <v>3.8260653944581398E-3</v>
      </c>
      <c r="AI65" s="58">
        <f t="shared" si="42"/>
        <v>5.525430550429801E-2</v>
      </c>
      <c r="AJ65" s="58">
        <f t="shared" si="43"/>
        <v>2.6367822551209047E-3</v>
      </c>
      <c r="AK65" s="56">
        <f t="shared" si="19"/>
        <v>1.7578548367472697E-3</v>
      </c>
      <c r="AM65" s="62">
        <f>INDEX((WasteGen!$P$2:$P$52),MATCH(A65,WasteGen!$A$2:$A$52,0))</f>
        <v>15.573</v>
      </c>
      <c r="AN65" s="62">
        <f t="shared" si="21"/>
        <v>0.3503925</v>
      </c>
      <c r="AO65" s="62">
        <f t="shared" si="48"/>
        <v>7.7127601965707298</v>
      </c>
      <c r="AP65" s="62">
        <f t="shared" si="49"/>
        <v>0.22421747699348915</v>
      </c>
      <c r="AQ65" s="60">
        <f t="shared" si="22"/>
        <v>0.14947831799565942</v>
      </c>
      <c r="AR65">
        <f t="shared" si="46"/>
        <v>0.1167975</v>
      </c>
      <c r="AS65" s="68">
        <f>INDEX((WasteGen!$Q$2:$Q$52),MATCH(A65,WasteGen!$A$2:$A$52,0))</f>
        <v>0.18939</v>
      </c>
      <c r="AT65" s="68">
        <f t="shared" si="23"/>
        <v>2.1306375000000001E-3</v>
      </c>
      <c r="AU65" s="68">
        <f t="shared" si="50"/>
        <v>1.3691602838771542E-2</v>
      </c>
      <c r="AV65" s="68">
        <f t="shared" si="51"/>
        <v>2.1423029632209596E-3</v>
      </c>
      <c r="AW65" s="64">
        <f t="shared" si="47"/>
        <v>1.4282019754806397E-3</v>
      </c>
      <c r="AY65" s="2">
        <f t="shared" si="24"/>
        <v>128.12437592435086</v>
      </c>
      <c r="AZ65" s="2">
        <f t="shared" si="25"/>
        <v>3203.1093981087715</v>
      </c>
      <c r="BA65">
        <f t="shared" si="26"/>
        <v>128.12294772237539</v>
      </c>
      <c r="BB65">
        <f t="shared" si="27"/>
        <v>3203.0736930593848</v>
      </c>
      <c r="BC65">
        <v>18.308</v>
      </c>
      <c r="BE65" s="2">
        <f t="shared" si="28"/>
        <v>109.81637592435087</v>
      </c>
      <c r="BF65">
        <f t="shared" si="29"/>
        <v>109.81494772237539</v>
      </c>
      <c r="BH65" s="2">
        <f t="shared" si="55"/>
        <v>2745.4093981087717</v>
      </c>
      <c r="BI65" s="67">
        <f t="shared" si="55"/>
        <v>2745.373693059385</v>
      </c>
      <c r="BK65">
        <f t="shared" si="52"/>
        <v>72.429433455258817</v>
      </c>
      <c r="BL65">
        <f t="shared" si="44"/>
        <v>2364.1558070374158</v>
      </c>
      <c r="BN65">
        <f t="shared" si="45"/>
        <v>2050</v>
      </c>
    </row>
  </sheetData>
  <mergeCells count="11">
    <mergeCell ref="BD13:BD17"/>
    <mergeCell ref="BK12:BL12"/>
    <mergeCell ref="C13:G13"/>
    <mergeCell ref="I13:M13"/>
    <mergeCell ref="O13:S13"/>
    <mergeCell ref="U13:Y13"/>
    <mergeCell ref="AA13:AE13"/>
    <mergeCell ref="AG13:AK13"/>
    <mergeCell ref="AM13:AQ13"/>
    <mergeCell ref="AS13:AW13"/>
    <mergeCell ref="AY13:AZ13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5"/>
  <sheetViews>
    <sheetView topLeftCell="AQ37" zoomScale="80" zoomScaleNormal="80" workbookViewId="0">
      <selection activeCell="BD22" sqref="BD22:BD24"/>
    </sheetView>
  </sheetViews>
  <sheetFormatPr defaultRowHeight="15" x14ac:dyDescent="0.25"/>
  <cols>
    <col min="2" max="2" width="9.7109375" customWidth="1"/>
    <col min="7" max="7" width="13.7109375" customWidth="1"/>
    <col min="8" max="8" width="13.140625" customWidth="1"/>
    <col min="9" max="9" width="11" customWidth="1"/>
    <col min="10" max="10" width="11.28515625" customWidth="1"/>
    <col min="11" max="11" width="12.28515625" customWidth="1"/>
    <col min="12" max="12" width="10.42578125" customWidth="1"/>
    <col min="13" max="13" width="12" customWidth="1"/>
    <col min="14" max="14" width="15.42578125" customWidth="1"/>
    <col min="15" max="15" width="12.85546875" customWidth="1"/>
    <col min="16" max="16" width="9.140625" customWidth="1"/>
    <col min="17" max="17" width="10.28515625" customWidth="1"/>
    <col min="18" max="18" width="10.5703125" customWidth="1"/>
    <col min="19" max="19" width="10" customWidth="1"/>
    <col min="20" max="20" width="16.140625" customWidth="1"/>
    <col min="21" max="21" width="11.42578125" customWidth="1"/>
    <col min="22" max="24" width="9.140625" customWidth="1"/>
    <col min="25" max="25" width="11.7109375" customWidth="1"/>
    <col min="26" max="26" width="12.42578125" customWidth="1"/>
    <col min="27" max="27" width="11.28515625" customWidth="1"/>
    <col min="28" max="28" width="11.140625" customWidth="1"/>
    <col min="29" max="29" width="11.28515625" customWidth="1"/>
    <col min="30" max="30" width="11.85546875" customWidth="1"/>
    <col min="31" max="31" width="11.42578125" customWidth="1"/>
    <col min="32" max="32" width="13.42578125" customWidth="1"/>
    <col min="33" max="33" width="11.85546875" customWidth="1"/>
    <col min="34" max="34" width="12" customWidth="1"/>
    <col min="35" max="36" width="11.7109375" customWidth="1"/>
    <col min="37" max="37" width="11.42578125" customWidth="1"/>
    <col min="38" max="38" width="16" customWidth="1"/>
    <col min="39" max="39" width="12.5703125" customWidth="1"/>
    <col min="40" max="41" width="11.140625" customWidth="1"/>
    <col min="42" max="42" width="12" customWidth="1"/>
    <col min="43" max="43" width="14.140625" customWidth="1"/>
    <col min="44" max="44" width="15.28515625" customWidth="1"/>
    <col min="45" max="45" width="13.7109375" customWidth="1"/>
    <col min="46" max="46" width="11.42578125" customWidth="1"/>
    <col min="47" max="47" width="11.28515625" customWidth="1"/>
    <col min="48" max="48" width="12.85546875" customWidth="1"/>
    <col min="49" max="49" width="13.5703125" customWidth="1"/>
    <col min="51" max="51" width="16.42578125" customWidth="1"/>
    <col min="52" max="52" width="10.140625" customWidth="1"/>
    <col min="53" max="53" width="11.5703125" customWidth="1"/>
    <col min="55" max="55" width="11.7109375" customWidth="1"/>
    <col min="56" max="56" width="22" customWidth="1"/>
    <col min="57" max="57" width="11" customWidth="1"/>
    <col min="58" max="58" width="11.28515625" customWidth="1"/>
    <col min="60" max="60" width="12" customWidth="1"/>
    <col min="61" max="61" width="11.42578125" customWidth="1"/>
  </cols>
  <sheetData>
    <row r="1" spans="1:65" x14ac:dyDescent="0.25">
      <c r="A1" s="31"/>
    </row>
    <row r="3" spans="1:65" x14ac:dyDescent="0.25">
      <c r="A3" s="32"/>
      <c r="B3" s="32"/>
      <c r="C3" s="20"/>
    </row>
    <row r="4" spans="1:65" x14ac:dyDescent="0.25">
      <c r="A4" s="22">
        <v>25</v>
      </c>
      <c r="B4" s="22" t="s">
        <v>88</v>
      </c>
      <c r="C4" s="24"/>
      <c r="D4" s="24"/>
    </row>
    <row r="5" spans="1:65" x14ac:dyDescent="0.25">
      <c r="A5" s="24"/>
    </row>
    <row r="6" spans="1:65" x14ac:dyDescent="0.25">
      <c r="A6" s="22">
        <v>0.75</v>
      </c>
      <c r="B6" s="20" t="s">
        <v>57</v>
      </c>
      <c r="F6" s="6" t="s">
        <v>36</v>
      </c>
      <c r="G6" s="6" t="s">
        <v>37</v>
      </c>
      <c r="H6" s="6" t="s">
        <v>38</v>
      </c>
      <c r="I6" s="6" t="s">
        <v>39</v>
      </c>
      <c r="J6" s="6" t="s">
        <v>40</v>
      </c>
      <c r="K6" s="6" t="s">
        <v>41</v>
      </c>
      <c r="L6" s="6" t="s">
        <v>63</v>
      </c>
      <c r="M6" s="6" t="s">
        <v>52</v>
      </c>
    </row>
    <row r="7" spans="1:65" x14ac:dyDescent="0.25">
      <c r="A7" s="22">
        <v>0.5</v>
      </c>
      <c r="B7" s="20" t="s">
        <v>58</v>
      </c>
      <c r="E7" s="24" t="s">
        <v>61</v>
      </c>
      <c r="F7" s="24">
        <v>0.19</v>
      </c>
      <c r="G7" s="24">
        <v>0.58799999999999997</v>
      </c>
      <c r="H7" s="24">
        <v>0.13</v>
      </c>
      <c r="I7" s="24">
        <v>5.0000000000000001E-3</v>
      </c>
      <c r="J7" s="24">
        <v>0.04</v>
      </c>
      <c r="K7" s="24">
        <v>2E-3</v>
      </c>
      <c r="L7" s="24">
        <v>0.03</v>
      </c>
      <c r="M7" s="24">
        <v>1.4999999999999999E-2</v>
      </c>
    </row>
    <row r="8" spans="1:65" x14ac:dyDescent="0.25">
      <c r="A8" s="20"/>
      <c r="B8" s="20"/>
      <c r="E8" s="24" t="s">
        <v>62</v>
      </c>
      <c r="F8" s="24">
        <v>0.4</v>
      </c>
      <c r="G8" s="24">
        <v>0.17</v>
      </c>
      <c r="H8" s="24">
        <v>7.0000000000000007E-2</v>
      </c>
      <c r="I8" s="24">
        <v>3.5000000000000003E-2</v>
      </c>
      <c r="J8" s="24">
        <v>7.0000000000000007E-2</v>
      </c>
      <c r="K8" s="24">
        <v>0.05</v>
      </c>
      <c r="L8" s="24">
        <v>0.03</v>
      </c>
      <c r="M8" s="24">
        <v>0.17</v>
      </c>
    </row>
    <row r="9" spans="1:65" x14ac:dyDescent="0.25">
      <c r="A9" s="20"/>
      <c r="B9" s="20"/>
      <c r="E9" t="s">
        <v>64</v>
      </c>
      <c r="F9" s="41">
        <f>EXP(-F8)</f>
        <v>0.67032004603563933</v>
      </c>
      <c r="G9" s="41">
        <f t="shared" ref="G9:M9" si="0">EXP(-G8)</f>
        <v>0.8436648165963837</v>
      </c>
      <c r="H9" s="41">
        <f t="shared" si="0"/>
        <v>0.93239381990594827</v>
      </c>
      <c r="I9" s="41">
        <f t="shared" si="0"/>
        <v>0.96560541625756646</v>
      </c>
      <c r="J9" s="41">
        <f t="shared" si="0"/>
        <v>0.93239381990594827</v>
      </c>
      <c r="K9" s="41">
        <f t="shared" si="0"/>
        <v>0.95122942450071402</v>
      </c>
      <c r="L9" s="41">
        <f t="shared" si="0"/>
        <v>0.97044553354850815</v>
      </c>
      <c r="M9" s="41">
        <f t="shared" si="0"/>
        <v>0.8436648165963837</v>
      </c>
      <c r="AY9" t="s">
        <v>89</v>
      </c>
      <c r="BA9" t="s">
        <v>90</v>
      </c>
      <c r="BC9" t="s">
        <v>92</v>
      </c>
    </row>
    <row r="10" spans="1:65" x14ac:dyDescent="0.25">
      <c r="A10" s="20">
        <f>16/12</f>
        <v>1.3333333333333333</v>
      </c>
      <c r="B10" s="20" t="s">
        <v>72</v>
      </c>
      <c r="E10" t="s">
        <v>65</v>
      </c>
      <c r="F10" s="41">
        <f>LN(2)/F8</f>
        <v>1.732867951399863</v>
      </c>
      <c r="G10" s="41">
        <f t="shared" ref="G10:M10" si="1">LN(2)/G8</f>
        <v>4.077336356234972</v>
      </c>
      <c r="H10" s="41">
        <f t="shared" si="1"/>
        <v>9.9021025794277886</v>
      </c>
      <c r="I10" s="41">
        <f t="shared" si="1"/>
        <v>19.804205158855577</v>
      </c>
      <c r="J10" s="41">
        <f t="shared" si="1"/>
        <v>9.9021025794277886</v>
      </c>
      <c r="K10" s="41">
        <f t="shared" si="1"/>
        <v>13.862943611198904</v>
      </c>
      <c r="L10" s="41">
        <f t="shared" si="1"/>
        <v>23.104906018664845</v>
      </c>
      <c r="M10" s="41">
        <f t="shared" si="1"/>
        <v>4.077336356234972</v>
      </c>
    </row>
    <row r="11" spans="1:65" x14ac:dyDescent="0.25">
      <c r="BE11" t="s">
        <v>97</v>
      </c>
      <c r="BF11" t="s">
        <v>99</v>
      </c>
      <c r="BH11" t="s">
        <v>100</v>
      </c>
      <c r="BI11" t="s">
        <v>101</v>
      </c>
    </row>
    <row r="12" spans="1:65" x14ac:dyDescent="0.25">
      <c r="T12" t="s">
        <v>102</v>
      </c>
      <c r="Z12" t="s">
        <v>102</v>
      </c>
      <c r="AF12" t="s">
        <v>102</v>
      </c>
      <c r="AL12" t="s">
        <v>102</v>
      </c>
      <c r="AR12" t="s">
        <v>102</v>
      </c>
      <c r="BE12" t="s">
        <v>98</v>
      </c>
      <c r="BF12" t="s">
        <v>98</v>
      </c>
      <c r="BH12" t="s">
        <v>98</v>
      </c>
      <c r="BI12" t="s">
        <v>98</v>
      </c>
      <c r="BK12" s="122" t="s">
        <v>102</v>
      </c>
      <c r="BL12" s="122"/>
    </row>
    <row r="13" spans="1:65" x14ac:dyDescent="0.25">
      <c r="C13" s="123" t="s">
        <v>66</v>
      </c>
      <c r="D13" s="123"/>
      <c r="E13" s="123"/>
      <c r="F13" s="123"/>
      <c r="G13" s="123"/>
      <c r="H13" t="s">
        <v>102</v>
      </c>
      <c r="I13" s="124" t="s">
        <v>73</v>
      </c>
      <c r="J13" s="124"/>
      <c r="K13" s="124"/>
      <c r="L13" s="124"/>
      <c r="M13" s="124"/>
      <c r="N13" t="s">
        <v>102</v>
      </c>
      <c r="O13" s="125" t="s">
        <v>76</v>
      </c>
      <c r="P13" s="125"/>
      <c r="Q13" s="125"/>
      <c r="R13" s="125"/>
      <c r="S13" s="125"/>
      <c r="U13" s="126" t="s">
        <v>77</v>
      </c>
      <c r="V13" s="126"/>
      <c r="W13" s="126"/>
      <c r="X13" s="126"/>
      <c r="Y13" s="126"/>
      <c r="AA13" s="127" t="s">
        <v>80</v>
      </c>
      <c r="AB13" s="127"/>
      <c r="AC13" s="127"/>
      <c r="AD13" s="127"/>
      <c r="AE13" s="127"/>
      <c r="AG13" s="128" t="s">
        <v>81</v>
      </c>
      <c r="AH13" s="128"/>
      <c r="AI13" s="128"/>
      <c r="AJ13" s="128"/>
      <c r="AK13" s="128"/>
      <c r="AM13" s="129" t="s">
        <v>83</v>
      </c>
      <c r="AN13" s="129"/>
      <c r="AO13" s="129"/>
      <c r="AP13" s="129"/>
      <c r="AQ13" s="129"/>
      <c r="AS13" s="130" t="s">
        <v>85</v>
      </c>
      <c r="AT13" s="130"/>
      <c r="AU13" s="130"/>
      <c r="AV13" s="130"/>
      <c r="AW13" s="130"/>
      <c r="AY13" s="131" t="s">
        <v>94</v>
      </c>
      <c r="AZ13" s="131"/>
      <c r="BC13" s="37" t="s">
        <v>95</v>
      </c>
      <c r="BD13" s="121" t="s">
        <v>110</v>
      </c>
      <c r="BE13" s="66" t="s">
        <v>96</v>
      </c>
      <c r="BF13" s="22" t="s">
        <v>96</v>
      </c>
      <c r="BH13" s="66" t="s">
        <v>96</v>
      </c>
      <c r="BI13" s="22" t="s">
        <v>96</v>
      </c>
      <c r="BK13" t="s">
        <v>104</v>
      </c>
      <c r="BL13" t="s">
        <v>105</v>
      </c>
    </row>
    <row r="14" spans="1:65" x14ac:dyDescent="0.25">
      <c r="A14" s="22" t="s">
        <v>1</v>
      </c>
      <c r="B14" s="22" t="s">
        <v>54</v>
      </c>
      <c r="C14" s="39" t="s">
        <v>71</v>
      </c>
      <c r="D14" s="39" t="s">
        <v>68</v>
      </c>
      <c r="E14" s="39" t="s">
        <v>67</v>
      </c>
      <c r="F14" s="39" t="s">
        <v>70</v>
      </c>
      <c r="G14" s="33" t="s">
        <v>69</v>
      </c>
      <c r="I14" s="44" t="s">
        <v>74</v>
      </c>
      <c r="J14" s="44" t="s">
        <v>68</v>
      </c>
      <c r="K14" s="44" t="s">
        <v>67</v>
      </c>
      <c r="L14" s="44" t="s">
        <v>70</v>
      </c>
      <c r="M14" s="42" t="s">
        <v>69</v>
      </c>
      <c r="O14" s="47" t="s">
        <v>75</v>
      </c>
      <c r="P14" s="47" t="s">
        <v>68</v>
      </c>
      <c r="Q14" s="47" t="s">
        <v>67</v>
      </c>
      <c r="R14" s="47" t="s">
        <v>70</v>
      </c>
      <c r="S14" s="46" t="s">
        <v>69</v>
      </c>
      <c r="U14" s="50" t="s">
        <v>78</v>
      </c>
      <c r="V14" s="50" t="s">
        <v>68</v>
      </c>
      <c r="W14" s="50" t="s">
        <v>67</v>
      </c>
      <c r="X14" s="50" t="s">
        <v>70</v>
      </c>
      <c r="Y14" s="35" t="s">
        <v>69</v>
      </c>
      <c r="AA14" s="53" t="s">
        <v>79</v>
      </c>
      <c r="AB14" s="53" t="s">
        <v>68</v>
      </c>
      <c r="AC14" s="53" t="s">
        <v>67</v>
      </c>
      <c r="AD14" s="53" t="s">
        <v>70</v>
      </c>
      <c r="AE14" s="52" t="s">
        <v>69</v>
      </c>
      <c r="AG14" s="57" t="s">
        <v>82</v>
      </c>
      <c r="AH14" s="57" t="s">
        <v>68</v>
      </c>
      <c r="AI14" s="57" t="s">
        <v>67</v>
      </c>
      <c r="AJ14" s="57" t="s">
        <v>70</v>
      </c>
      <c r="AK14" s="55" t="s">
        <v>69</v>
      </c>
      <c r="AM14" s="61" t="s">
        <v>84</v>
      </c>
      <c r="AN14" s="61" t="s">
        <v>68</v>
      </c>
      <c r="AO14" s="61" t="s">
        <v>67</v>
      </c>
      <c r="AP14" s="61" t="s">
        <v>70</v>
      </c>
      <c r="AQ14" s="59" t="s">
        <v>69</v>
      </c>
      <c r="AS14" s="65" t="s">
        <v>86</v>
      </c>
      <c r="AT14" s="65" t="s">
        <v>68</v>
      </c>
      <c r="AU14" s="65" t="s">
        <v>67</v>
      </c>
      <c r="AV14" s="65" t="s">
        <v>70</v>
      </c>
      <c r="AW14" s="63" t="s">
        <v>69</v>
      </c>
      <c r="AY14" s="66" t="s">
        <v>87</v>
      </c>
      <c r="AZ14" s="66" t="s">
        <v>91</v>
      </c>
      <c r="BC14" s="37" t="s">
        <v>93</v>
      </c>
      <c r="BD14" s="121"/>
      <c r="BE14" s="66" t="s">
        <v>93</v>
      </c>
      <c r="BF14" s="22" t="s">
        <v>93</v>
      </c>
      <c r="BH14" s="66" t="s">
        <v>91</v>
      </c>
      <c r="BI14" s="22" t="s">
        <v>91</v>
      </c>
      <c r="BK14" t="s">
        <v>103</v>
      </c>
      <c r="BL14" t="s">
        <v>103</v>
      </c>
    </row>
    <row r="15" spans="1:65" x14ac:dyDescent="0.25">
      <c r="A15" s="24">
        <v>2000</v>
      </c>
      <c r="B15" s="24">
        <v>0.91</v>
      </c>
      <c r="C15" s="40">
        <f>INDEX((WasteGen!$I$2:$I$52),MATCH(A15,WasteGen!$A$2:$A$52,0))</f>
        <v>29.904990459750007</v>
      </c>
      <c r="D15" s="40">
        <f t="shared" ref="D15:D65" si="2">C15*$F$7*$A$6*B15</f>
        <v>3.8779296378680823</v>
      </c>
      <c r="E15" s="40">
        <f>D15</f>
        <v>3.8779296378680823</v>
      </c>
      <c r="F15" s="40">
        <v>0</v>
      </c>
      <c r="G15" s="34">
        <f>F15*$A$7*$A$10</f>
        <v>0</v>
      </c>
      <c r="H15">
        <f>C15*$F$7*(1-$A$6)*B15</f>
        <v>1.2926432126226941</v>
      </c>
      <c r="I15" s="45">
        <f>INDEX((WasteGen!$J$2:$J$52),MATCH(A15,WasteGen!$A$2:$A$52,0))</f>
        <v>99.683301532500025</v>
      </c>
      <c r="J15" s="45">
        <f>I15*B15*$A$6*$G$7</f>
        <v>40.003905738007582</v>
      </c>
      <c r="K15" s="45">
        <f>J15</f>
        <v>40.003905738007582</v>
      </c>
      <c r="L15" s="45">
        <v>0</v>
      </c>
      <c r="M15" s="43">
        <f>L15*$A$7*$A$10</f>
        <v>0</v>
      </c>
      <c r="N15">
        <f>I15*B15*(1-$A$6)*$G$7</f>
        <v>13.334635246002527</v>
      </c>
      <c r="O15" s="48">
        <f>INDEX((WasteGen!$K$2:$K$52),MATCH(A15,WasteGen!$A$2:$A$52,0))</f>
        <v>23.923992367800004</v>
      </c>
      <c r="P15" s="48">
        <f>O15*B15*$A$6*$H$7</f>
        <v>2.1226562228330557</v>
      </c>
      <c r="Q15" s="48">
        <f>P15</f>
        <v>2.1226562228330557</v>
      </c>
      <c r="R15" s="48">
        <v>0</v>
      </c>
      <c r="S15" s="49">
        <f>R15*$A$7*$A$10</f>
        <v>0</v>
      </c>
      <c r="T15">
        <f>O15*B15*(1-$A$6)*$H$7</f>
        <v>0.70755207427768518</v>
      </c>
      <c r="U15" s="51">
        <f>INDEX((WasteGen!$L$2:$L$52),MATCH(A15,WasteGen!$A$2:$A$52,0))</f>
        <v>3.987332061300001</v>
      </c>
      <c r="V15" s="51">
        <f>U15*B15*$A$6*$I$7</f>
        <v>1.3606770659186253E-2</v>
      </c>
      <c r="W15" s="51">
        <f>V15</f>
        <v>1.3606770659186253E-2</v>
      </c>
      <c r="X15" s="51">
        <v>0</v>
      </c>
      <c r="Y15" s="36">
        <f>X15*$A$7*$A$10</f>
        <v>0</v>
      </c>
      <c r="Z15">
        <f>U15*B15*(1-$A$6)*$I$7</f>
        <v>4.5355902197287516E-3</v>
      </c>
      <c r="AA15" s="54">
        <f>INDEX((WasteGen!$M$2:$M$52),MATCH(A15,WasteGen!$A$2:$A$52,0))</f>
        <v>9.9683301532500028</v>
      </c>
      <c r="AB15" s="54">
        <f>AA15*B15*$A$6*$J$7</f>
        <v>0.27213541318372508</v>
      </c>
      <c r="AC15" s="54">
        <f>AB15</f>
        <v>0.27213541318372508</v>
      </c>
      <c r="AD15" s="54">
        <v>0</v>
      </c>
      <c r="AE15" s="21">
        <f>AD15*$A$7*$A$10</f>
        <v>0</v>
      </c>
      <c r="AF15">
        <f>AA15*B15*(1-$A$6)*$J$7</f>
        <v>9.0711804394575032E-2</v>
      </c>
      <c r="AG15" s="58">
        <f>INDEX((WasteGen!$N$2:$N$52),MATCH(A15,WasteGen!$A$2:$A$52,0))</f>
        <v>0.59809980919500016</v>
      </c>
      <c r="AH15" s="58">
        <f>AG15*$K$7*B15*$A$6</f>
        <v>8.1640623955117533E-4</v>
      </c>
      <c r="AI15" s="58">
        <f>AH15</f>
        <v>8.1640623955117533E-4</v>
      </c>
      <c r="AJ15" s="58">
        <v>0</v>
      </c>
      <c r="AK15" s="56">
        <f>AJ15*$A$7*$A$10</f>
        <v>0</v>
      </c>
      <c r="AL15">
        <f>AG15*$K$7*B15*(1-$A$6)</f>
        <v>2.7213541318372509E-4</v>
      </c>
      <c r="AM15" s="62">
        <f>INDEX((WasteGen!$P$2:$P$52),MATCH(A15,WasteGen!$A$2:$A$52,0))</f>
        <v>0</v>
      </c>
      <c r="AN15" s="62">
        <f>AM15*$L$7*$A$6*B15</f>
        <v>0</v>
      </c>
      <c r="AO15" s="62"/>
      <c r="AP15" s="62"/>
      <c r="AQ15" s="60">
        <f>AP15*$A$7*$A$10</f>
        <v>0</v>
      </c>
      <c r="AS15" s="68">
        <f>INDEX((WasteGen!$Q$2:$Q$52),MATCH(A15,WasteGen!$A$2:$A$52,0))</f>
        <v>0</v>
      </c>
      <c r="AT15" s="68">
        <f>AS15*$M$7*$A$6*B15</f>
        <v>0</v>
      </c>
      <c r="AU15" s="68"/>
      <c r="AV15" s="68"/>
      <c r="AW15" s="64"/>
      <c r="AY15" s="2">
        <f>AW15+AQ15+AK15+AE15+Y15+S15+M15+G15</f>
        <v>0</v>
      </c>
      <c r="AZ15" s="2">
        <f>AY15*$A$4</f>
        <v>0</v>
      </c>
      <c r="BA15">
        <f>AQ15+AK15+AE15+Y15+S15+M15+G15</f>
        <v>0</v>
      </c>
      <c r="BB15">
        <f>BA15*$A$4</f>
        <v>0</v>
      </c>
      <c r="BC15" s="38"/>
      <c r="BD15" s="121"/>
      <c r="BE15" s="2">
        <f>AY15-BC15</f>
        <v>0</v>
      </c>
      <c r="BF15">
        <f>BA15-BC15</f>
        <v>0</v>
      </c>
      <c r="BH15" s="2">
        <f>BE15*$A$4</f>
        <v>0</v>
      </c>
      <c r="BI15">
        <f>BF15*$A$4</f>
        <v>0</v>
      </c>
      <c r="BK15">
        <f>AR15+AL15+AF15+Z15+T15+N15+H15</f>
        <v>15.430350062930394</v>
      </c>
      <c r="BL15">
        <f>BK15</f>
        <v>15.430350062930394</v>
      </c>
      <c r="BM15">
        <f>A15</f>
        <v>2000</v>
      </c>
    </row>
    <row r="16" spans="1:65" x14ac:dyDescent="0.25">
      <c r="A16" s="24">
        <f>A15+1</f>
        <v>2001</v>
      </c>
      <c r="B16" s="24">
        <v>0.96</v>
      </c>
      <c r="C16" s="40">
        <f>INDEX((WasteGen!$I$2:$I$52),MATCH(A16,WasteGen!$A$2:$A$52,0))</f>
        <v>40.483230837720001</v>
      </c>
      <c r="D16" s="40">
        <f t="shared" si="2"/>
        <v>5.5381059786000968</v>
      </c>
      <c r="E16" s="40">
        <f t="shared" ref="E16:E65" si="3">D16+(E15*$F$9)</f>
        <v>8.1375599519787993</v>
      </c>
      <c r="F16" s="40">
        <f>E15*(1-Sce1LFG!$F$9)</f>
        <v>1.2784756644893793</v>
      </c>
      <c r="G16" s="34">
        <f t="shared" ref="G16:G65" si="4">F16*$A$7*$A$10</f>
        <v>0.85231710965958618</v>
      </c>
      <c r="H16">
        <f t="shared" ref="H16:H65" si="5">C16*$F$7*(1-$A$6)*B16</f>
        <v>1.846035326200032</v>
      </c>
      <c r="I16" s="45">
        <f>INDEX((WasteGen!$J$2:$J$52),MATCH(A16,WasteGen!$A$2:$A$52,0))</f>
        <v>134.9441027924</v>
      </c>
      <c r="J16" s="45">
        <f t="shared" ref="J16:J65" si="6">I16*B16*$A$6*$G$7</f>
        <v>57.129935358190458</v>
      </c>
      <c r="K16" s="45">
        <f>J16+K15*$G$9</f>
        <v>90.879823155785644</v>
      </c>
      <c r="L16" s="45">
        <f>K15*(1-$G$9)</f>
        <v>6.2540179404123935</v>
      </c>
      <c r="M16" s="43">
        <f t="shared" ref="M16:M65" si="7">L16*$A$7*$A$10</f>
        <v>4.169345293608262</v>
      </c>
      <c r="N16">
        <f t="shared" ref="N16:N65" si="8">I16*B16*(1-$A$6)*$G$7</f>
        <v>19.043311786063487</v>
      </c>
      <c r="O16" s="48">
        <f>INDEX((WasteGen!$K$2:$K$52),MATCH(A16,WasteGen!$A$2:$A$52,0))</f>
        <v>32.386584670175999</v>
      </c>
      <c r="P16" s="48">
        <f t="shared" ref="P16:P65" si="9">O16*B16*$A$6*$H$7</f>
        <v>3.0313843251284736</v>
      </c>
      <c r="Q16" s="48">
        <f>P16+(Q15*$H$9)</f>
        <v>5.0105358690829185</v>
      </c>
      <c r="R16" s="48">
        <f>Q15*(1-$H$9)</f>
        <v>0.14350467887861115</v>
      </c>
      <c r="S16" s="49">
        <f t="shared" ref="S16:S65" si="10">R16*$A$7*$A$10</f>
        <v>9.5669785919074102E-2</v>
      </c>
      <c r="T16">
        <f t="shared" ref="T16:T65" si="11">O16*B16*(1-$A$6)*$H$7</f>
        <v>1.0104614417094913</v>
      </c>
      <c r="U16" s="51">
        <f>INDEX((WasteGen!$L$2:$L$52),MATCH(A16,WasteGen!$A$2:$A$52,0))</f>
        <v>5.3977641116960005</v>
      </c>
      <c r="V16" s="51">
        <f t="shared" ref="V16:V65" si="12">U16*B16*$A$6*$I$7</f>
        <v>1.9431950802105601E-2</v>
      </c>
      <c r="W16" s="51">
        <f>V16+(W15*$I$9)</f>
        <v>3.2570722248390388E-2</v>
      </c>
      <c r="X16" s="51">
        <f>W15*(1-$I$9)</f>
        <v>4.6799921290146916E-4</v>
      </c>
      <c r="Y16" s="36">
        <f t="shared" ref="Y16:Y65" si="13">X16*$A$7*$A$10</f>
        <v>3.1199947526764607E-4</v>
      </c>
      <c r="Z16">
        <f t="shared" ref="Z16:Z65" si="14">U16*B16*(1-$A$6)*$I$7</f>
        <v>6.4773169340352002E-3</v>
      </c>
      <c r="AA16" s="54">
        <f>INDEX((WasteGen!$M$2:$M$52),MATCH(A16,WasteGen!$A$2:$A$52,0))</f>
        <v>13.49441027924</v>
      </c>
      <c r="AB16" s="54">
        <f t="shared" ref="AB16:AB65" si="15">AA16*B16*$A$6*$J$7</f>
        <v>0.38863901604211193</v>
      </c>
      <c r="AC16" s="54">
        <f>AB16+AC15*$J$9</f>
        <v>0.64237639347216891</v>
      </c>
      <c r="AD16" s="54">
        <f>AC15*(1-$J$9)</f>
        <v>1.8398035753668097E-2</v>
      </c>
      <c r="AE16" s="21">
        <f t="shared" ref="AE16:AE65" si="16">AD16*$A$7*$A$10</f>
        <v>1.2265357169112064E-2</v>
      </c>
      <c r="AF16">
        <f t="shared" ref="AF16:AF65" si="17">AA16*B16*(1-$A$6)*$J$7</f>
        <v>0.129546338680704</v>
      </c>
      <c r="AG16" s="58">
        <f>INDEX((WasteGen!$N$2:$N$52),MATCH(A16,WasteGen!$A$2:$A$52,0))</f>
        <v>0.80966461675440005</v>
      </c>
      <c r="AH16" s="58">
        <f t="shared" ref="AH16:AH65" si="18">AG16*$K$7*B16*$A$6</f>
        <v>1.1659170481263361E-3</v>
      </c>
      <c r="AI16" s="58">
        <f>AH16+(AI15*$K$9)</f>
        <v>1.9425066855333927E-3</v>
      </c>
      <c r="AJ16" s="58">
        <f>AI15*(1-$K$9)</f>
        <v>3.9816602144118753E-5</v>
      </c>
      <c r="AK16" s="56">
        <f t="shared" ref="AK16:AK65" si="19">AJ16*$A$7*$A$10</f>
        <v>2.6544401429412499E-5</v>
      </c>
      <c r="AL16">
        <f t="shared" ref="AL16:AL65" si="20">AG16*$K$7*B16*(1-$A$6)</f>
        <v>3.8863901604211201E-4</v>
      </c>
      <c r="AM16" s="62">
        <f>INDEX((WasteGen!$P$2:$P$52),MATCH(A16,WasteGen!$A$2:$A$52,0))</f>
        <v>0</v>
      </c>
      <c r="AN16" s="62">
        <f t="shared" ref="AN16:AN65" si="21">AM16*$L$7*$A$6*B16</f>
        <v>0</v>
      </c>
      <c r="AO16" s="62"/>
      <c r="AP16" s="62"/>
      <c r="AQ16" s="60">
        <f t="shared" ref="AQ16:AQ65" si="22">AP16*$A$7*$A$10</f>
        <v>0</v>
      </c>
      <c r="AS16" s="68">
        <f>INDEX((WasteGen!$Q$2:$Q$52),MATCH(A16,WasteGen!$A$2:$A$52,0))</f>
        <v>0</v>
      </c>
      <c r="AT16" s="68">
        <f t="shared" ref="AT16:AT65" si="23">AS16*$M$7*$A$6*B16</f>
        <v>0</v>
      </c>
      <c r="AU16" s="68"/>
      <c r="AV16" s="68"/>
      <c r="AW16" s="64"/>
      <c r="AY16" s="2">
        <f t="shared" ref="AY16:AY65" si="24">AW16+AQ16+AK16+AE16+Y16+S16+M16+G16</f>
        <v>5.1299360902327313</v>
      </c>
      <c r="AZ16" s="2">
        <f t="shared" ref="AZ16:AZ65" si="25">AY16*$A$4</f>
        <v>128.24840225581829</v>
      </c>
      <c r="BA16">
        <f t="shared" ref="BA16:BA65" si="26">AQ16+AK16+AE16+Y16+S16+M16+G16</f>
        <v>5.1299360902327313</v>
      </c>
      <c r="BB16">
        <f t="shared" ref="BB16:BB65" si="27">BA16*$A$4</f>
        <v>128.24840225581829</v>
      </c>
      <c r="BC16" s="38"/>
      <c r="BD16" s="121"/>
      <c r="BE16" s="2">
        <f t="shared" ref="BE16:BE45" si="28">AY16-BC16</f>
        <v>5.1299360902327313</v>
      </c>
      <c r="BF16">
        <f t="shared" ref="BF16:BF65" si="29">BA16-BC16</f>
        <v>5.1299360902327313</v>
      </c>
      <c r="BH16" s="2">
        <f t="shared" ref="BH16:BH65" si="30">BE16*$A$4</f>
        <v>128.24840225581829</v>
      </c>
      <c r="BI16">
        <f t="shared" ref="BI16:BI65" si="31">BF16*$A$4</f>
        <v>128.24840225581829</v>
      </c>
      <c r="BK16">
        <f t="shared" ref="BK16:BK28" si="32">AR16+AL16+AF16+Z16+T16+N16+H16</f>
        <v>22.03622084860379</v>
      </c>
      <c r="BL16">
        <f>BK16+BL15</f>
        <v>37.466570911534184</v>
      </c>
      <c r="BM16">
        <f t="shared" ref="BM16:BM65" si="33">A16</f>
        <v>2001</v>
      </c>
    </row>
    <row r="17" spans="1:65" x14ac:dyDescent="0.25">
      <c r="A17" s="24">
        <f t="shared" ref="A17:A29" si="34">A16+1</f>
        <v>2002</v>
      </c>
      <c r="B17" s="24">
        <v>1</v>
      </c>
      <c r="C17" s="40">
        <f>INDEX((WasteGen!$I$2:$I$52),MATCH(A17,WasteGen!$A$2:$A$52,0))</f>
        <v>54.586830322499999</v>
      </c>
      <c r="D17" s="40">
        <f t="shared" si="2"/>
        <v>7.7786233209562496</v>
      </c>
      <c r="E17" s="40">
        <f t="shared" si="3"/>
        <v>13.233392882584454</v>
      </c>
      <c r="F17" s="40">
        <f>E16*(1-Sce1LFG!$F$9)</f>
        <v>2.6827903903505956</v>
      </c>
      <c r="G17" s="34">
        <f t="shared" si="4"/>
        <v>1.7885269269003969</v>
      </c>
      <c r="H17">
        <f t="shared" si="5"/>
        <v>2.59287444031875</v>
      </c>
      <c r="I17" s="45">
        <f>INDEX((WasteGen!$J$2:$J$52),MATCH(A17,WasteGen!$A$2:$A$52,0))</f>
        <v>181.95610107499999</v>
      </c>
      <c r="J17" s="45">
        <f t="shared" si="6"/>
        <v>80.242640574074997</v>
      </c>
      <c r="K17" s="45">
        <f t="shared" ref="K17:K65" si="35">J17+K16*$G$9</f>
        <v>156.91474990911269</v>
      </c>
      <c r="L17" s="45">
        <f t="shared" ref="L17:L65" si="36">K16*(1-$G$9)</f>
        <v>14.207713820747964</v>
      </c>
      <c r="M17" s="43">
        <f t="shared" si="7"/>
        <v>9.4718092138319747</v>
      </c>
      <c r="N17">
        <f t="shared" si="8"/>
        <v>26.747546858024997</v>
      </c>
      <c r="O17" s="48">
        <f>INDEX((WasteGen!$K$2:$K$52),MATCH(A17,WasteGen!$A$2:$A$52,0))</f>
        <v>43.669464257999998</v>
      </c>
      <c r="P17" s="48">
        <f t="shared" si="9"/>
        <v>4.2577727651549999</v>
      </c>
      <c r="Q17" s="48">
        <f t="shared" ref="Q17:Q65" si="37">P17+(Q16*$H$9)</f>
        <v>8.929565443904993</v>
      </c>
      <c r="R17" s="48">
        <f t="shared" ref="R17:R65" si="38">Q16*(1-$H$9)</f>
        <v>0.33874319033292577</v>
      </c>
      <c r="S17" s="49">
        <f t="shared" si="10"/>
        <v>0.22582879355528385</v>
      </c>
      <c r="T17">
        <f t="shared" si="11"/>
        <v>1.419257588385</v>
      </c>
      <c r="U17" s="51">
        <f>INDEX((WasteGen!$L$2:$L$52),MATCH(A17,WasteGen!$A$2:$A$52,0))</f>
        <v>7.2782440429999999</v>
      </c>
      <c r="V17" s="51">
        <f t="shared" si="12"/>
        <v>2.7293415161250001E-2</v>
      </c>
      <c r="W17" s="51">
        <f t="shared" ref="W17:W65" si="39">V17+(W16*$I$9)</f>
        <v>5.8743880975716582E-2</v>
      </c>
      <c r="X17" s="51">
        <f t="shared" ref="X17:X65" si="40">W16*(1-$I$9)</f>
        <v>1.1202564339238064E-3</v>
      </c>
      <c r="Y17" s="36">
        <f t="shared" si="13"/>
        <v>7.4683762261587095E-4</v>
      </c>
      <c r="Z17">
        <f t="shared" si="14"/>
        <v>9.0978050537499997E-3</v>
      </c>
      <c r="AA17" s="54">
        <f>INDEX((WasteGen!$M$2:$M$52),MATCH(A17,WasteGen!$A$2:$A$52,0))</f>
        <v>18.195610107499999</v>
      </c>
      <c r="AB17" s="54">
        <f t="shared" si="15"/>
        <v>0.54586830322499991</v>
      </c>
      <c r="AC17" s="54">
        <f t="shared" ref="AC17:AC65" si="41">AB17+AC16*$J$9</f>
        <v>1.1448160825519218</v>
      </c>
      <c r="AD17" s="54">
        <f t="shared" ref="AD17:AD65" si="42">AC16*(1-$J$9)</f>
        <v>4.3428614145246888E-2</v>
      </c>
      <c r="AE17" s="21">
        <f t="shared" si="16"/>
        <v>2.895240943016459E-2</v>
      </c>
      <c r="AF17">
        <f t="shared" si="17"/>
        <v>0.18195610107499999</v>
      </c>
      <c r="AG17" s="58">
        <f>INDEX((WasteGen!$N$2:$N$52),MATCH(A17,WasteGen!$A$2:$A$52,0))</f>
        <v>1.09173660645</v>
      </c>
      <c r="AH17" s="58">
        <f t="shared" si="18"/>
        <v>1.6376049096750002E-3</v>
      </c>
      <c r="AI17" s="58">
        <f t="shared" ref="AI17:AI65" si="43">AH17+(AI16*$K$9)</f>
        <v>3.4853744262437186E-3</v>
      </c>
      <c r="AJ17" s="58">
        <f t="shared" ref="AJ17:AJ65" si="44">AI16*(1-$K$9)</f>
        <v>9.4737168964674105E-5</v>
      </c>
      <c r="AK17" s="56">
        <f t="shared" si="19"/>
        <v>6.3158112643116061E-5</v>
      </c>
      <c r="AL17">
        <f t="shared" si="20"/>
        <v>5.4586830322500004E-4</v>
      </c>
      <c r="AM17" s="62">
        <f>INDEX((WasteGen!$P$2:$P$52),MATCH(A17,WasteGen!$A$2:$A$52,0))</f>
        <v>0</v>
      </c>
      <c r="AN17" s="62">
        <f t="shared" si="21"/>
        <v>0</v>
      </c>
      <c r="AO17" s="62"/>
      <c r="AP17" s="62"/>
      <c r="AQ17" s="60">
        <f t="shared" si="22"/>
        <v>0</v>
      </c>
      <c r="AS17" s="68">
        <f>INDEX((WasteGen!$Q$2:$Q$52),MATCH(A17,WasteGen!$A$2:$A$52,0))</f>
        <v>0</v>
      </c>
      <c r="AT17" s="68">
        <f t="shared" si="23"/>
        <v>0</v>
      </c>
      <c r="AU17" s="68"/>
      <c r="AV17" s="68"/>
      <c r="AW17" s="64"/>
      <c r="AY17" s="2">
        <f t="shared" si="24"/>
        <v>11.51592733945308</v>
      </c>
      <c r="AZ17" s="2">
        <f t="shared" si="25"/>
        <v>287.89818348632701</v>
      </c>
      <c r="BA17">
        <f t="shared" si="26"/>
        <v>11.51592733945308</v>
      </c>
      <c r="BB17">
        <f t="shared" si="27"/>
        <v>287.89818348632701</v>
      </c>
      <c r="BC17" s="38"/>
      <c r="BD17" s="121"/>
      <c r="BE17" s="2">
        <f t="shared" si="28"/>
        <v>11.51592733945308</v>
      </c>
      <c r="BF17">
        <f t="shared" si="29"/>
        <v>11.51592733945308</v>
      </c>
      <c r="BH17" s="2">
        <f t="shared" si="30"/>
        <v>287.89818348632701</v>
      </c>
      <c r="BI17">
        <f t="shared" si="31"/>
        <v>287.89818348632701</v>
      </c>
      <c r="BK17">
        <f t="shared" si="32"/>
        <v>30.951278661160721</v>
      </c>
      <c r="BL17">
        <f t="shared" ref="BL17:BL65" si="45">BK17+BL16</f>
        <v>68.417849572694905</v>
      </c>
      <c r="BM17">
        <f t="shared" si="33"/>
        <v>2002</v>
      </c>
    </row>
    <row r="18" spans="1:65" x14ac:dyDescent="0.25">
      <c r="A18" s="24">
        <f t="shared" si="34"/>
        <v>2003</v>
      </c>
      <c r="B18" s="24">
        <v>1</v>
      </c>
      <c r="C18" s="40">
        <f>INDEX((WasteGen!$I$2:$I$52),MATCH(A18,WasteGen!$A$2:$A$52,0))</f>
        <v>55.867108239000004</v>
      </c>
      <c r="D18" s="40">
        <f t="shared" si="2"/>
        <v>7.9610629240575008</v>
      </c>
      <c r="E18" s="40">
        <f t="shared" si="3"/>
        <v>16.831671450319213</v>
      </c>
      <c r="F18" s="40">
        <f>E17*(1-Sce1LFG!$F$9)</f>
        <v>4.3627843563227406</v>
      </c>
      <c r="G18" s="34">
        <f t="shared" si="4"/>
        <v>2.9085229042151601</v>
      </c>
      <c r="H18">
        <f t="shared" si="5"/>
        <v>2.6536876413525001</v>
      </c>
      <c r="I18" s="45">
        <f>INDEX((WasteGen!$J$2:$J$52),MATCH(A18,WasteGen!$A$2:$A$52,0))</f>
        <v>186.22369413000001</v>
      </c>
      <c r="J18" s="45">
        <f t="shared" si="6"/>
        <v>82.124649111330001</v>
      </c>
      <c r="K18" s="45">
        <f t="shared" si="35"/>
        <v>214.50810281466897</v>
      </c>
      <c r="L18" s="45">
        <f t="shared" si="36"/>
        <v>24.531296205773714</v>
      </c>
      <c r="M18" s="43">
        <f t="shared" si="7"/>
        <v>16.354197470515807</v>
      </c>
      <c r="N18">
        <f t="shared" si="8"/>
        <v>27.374883037109999</v>
      </c>
      <c r="O18" s="48">
        <f>INDEX((WasteGen!$K$2:$K$52),MATCH(A18,WasteGen!$A$2:$A$52,0))</f>
        <v>44.693686591199999</v>
      </c>
      <c r="P18" s="48">
        <f t="shared" si="9"/>
        <v>4.3576344426420004</v>
      </c>
      <c r="Q18" s="48">
        <f t="shared" si="37"/>
        <v>12.683506076984731</v>
      </c>
      <c r="R18" s="48">
        <f t="shared" si="38"/>
        <v>0.60369380956226193</v>
      </c>
      <c r="S18" s="49">
        <f t="shared" si="10"/>
        <v>0.40246253970817458</v>
      </c>
      <c r="T18">
        <f t="shared" si="11"/>
        <v>1.4525448142140001</v>
      </c>
      <c r="U18" s="51">
        <f>INDEX((WasteGen!$L$2:$L$52),MATCH(A18,WasteGen!$A$2:$A$52,0))</f>
        <v>7.4489477652000007</v>
      </c>
      <c r="V18" s="51">
        <f t="shared" si="12"/>
        <v>2.7933554119500003E-2</v>
      </c>
      <c r="W18" s="51">
        <f t="shared" si="39"/>
        <v>8.4656963761641751E-2</v>
      </c>
      <c r="X18" s="51">
        <f t="shared" si="40"/>
        <v>2.0204713335748325E-3</v>
      </c>
      <c r="Y18" s="36">
        <f t="shared" si="13"/>
        <v>1.3469808890498882E-3</v>
      </c>
      <c r="Z18">
        <f t="shared" si="14"/>
        <v>9.311184706500001E-3</v>
      </c>
      <c r="AA18" s="54">
        <f>INDEX((WasteGen!$M$2:$M$52),MATCH(A18,WasteGen!$A$2:$A$52,0))</f>
        <v>18.622369413000001</v>
      </c>
      <c r="AB18" s="54">
        <f t="shared" si="15"/>
        <v>0.55867108239000007</v>
      </c>
      <c r="AC18" s="54">
        <f t="shared" si="41"/>
        <v>1.6260905226903499</v>
      </c>
      <c r="AD18" s="54">
        <f t="shared" si="42"/>
        <v>7.7396642251572015E-2</v>
      </c>
      <c r="AE18" s="21">
        <f t="shared" si="16"/>
        <v>5.1597761501048008E-2</v>
      </c>
      <c r="AF18">
        <f t="shared" si="17"/>
        <v>0.18622369413000001</v>
      </c>
      <c r="AG18" s="58">
        <f>INDEX((WasteGen!$N$2:$N$52),MATCH(A18,WasteGen!$A$2:$A$52,0))</f>
        <v>1.1173421647800001</v>
      </c>
      <c r="AH18" s="58">
        <f t="shared" si="18"/>
        <v>1.6760132471700002E-3</v>
      </c>
      <c r="AI18" s="58">
        <f t="shared" si="43"/>
        <v>4.991403956815319E-3</v>
      </c>
      <c r="AJ18" s="58">
        <f t="shared" si="44"/>
        <v>1.6998371659839986E-4</v>
      </c>
      <c r="AK18" s="56">
        <f t="shared" si="19"/>
        <v>1.1332247773226657E-4</v>
      </c>
      <c r="AL18">
        <f t="shared" si="20"/>
        <v>5.5867108239000005E-4</v>
      </c>
      <c r="AM18" s="62">
        <f>INDEX((WasteGen!$P$2:$P$52),MATCH(A18,WasteGen!$A$2:$A$52,0))</f>
        <v>0</v>
      </c>
      <c r="AN18" s="62">
        <f t="shared" si="21"/>
        <v>0</v>
      </c>
      <c r="AO18" s="62"/>
      <c r="AP18" s="62"/>
      <c r="AQ18" s="60">
        <f t="shared" si="22"/>
        <v>0</v>
      </c>
      <c r="AS18" s="68">
        <f>INDEX((WasteGen!$Q$2:$Q$52),MATCH(A18,WasteGen!$A$2:$A$52,0))</f>
        <v>0</v>
      </c>
      <c r="AT18" s="68">
        <f t="shared" si="23"/>
        <v>0</v>
      </c>
      <c r="AU18" s="68"/>
      <c r="AV18" s="68"/>
      <c r="AW18" s="64"/>
      <c r="AY18" s="2">
        <f t="shared" si="24"/>
        <v>19.718240979306973</v>
      </c>
      <c r="AZ18" s="2">
        <f t="shared" si="25"/>
        <v>492.95602448267431</v>
      </c>
      <c r="BA18">
        <f t="shared" si="26"/>
        <v>19.718240979306973</v>
      </c>
      <c r="BB18">
        <f t="shared" si="27"/>
        <v>492.95602448267431</v>
      </c>
      <c r="BC18" s="38"/>
      <c r="BD18" s="25">
        <v>0.15</v>
      </c>
      <c r="BE18" s="2">
        <f t="shared" si="28"/>
        <v>19.718240979306973</v>
      </c>
      <c r="BF18">
        <f t="shared" si="29"/>
        <v>19.718240979306973</v>
      </c>
      <c r="BH18" s="2">
        <f t="shared" si="30"/>
        <v>492.95602448267431</v>
      </c>
      <c r="BI18">
        <f t="shared" si="31"/>
        <v>492.95602448267431</v>
      </c>
      <c r="BK18">
        <f t="shared" si="32"/>
        <v>31.67720904259539</v>
      </c>
      <c r="BL18">
        <f t="shared" si="45"/>
        <v>100.0950586152903</v>
      </c>
      <c r="BM18">
        <f t="shared" si="33"/>
        <v>2003</v>
      </c>
    </row>
    <row r="19" spans="1:65" x14ac:dyDescent="0.25">
      <c r="A19" s="24">
        <f t="shared" si="34"/>
        <v>2004</v>
      </c>
      <c r="B19" s="24">
        <v>1</v>
      </c>
      <c r="C19" s="40">
        <f>INDEX((WasteGen!$I$2:$I$52),MATCH(A19,WasteGen!$A$2:$A$52,0))</f>
        <v>57.180621595499993</v>
      </c>
      <c r="D19" s="40">
        <f t="shared" si="2"/>
        <v>8.1482385773587502</v>
      </c>
      <c r="E19" s="40">
        <f t="shared" si="3"/>
        <v>19.430845358793484</v>
      </c>
      <c r="F19" s="40">
        <f>E18*(1-Sce1LFG!$F$9)</f>
        <v>5.5490646688844816</v>
      </c>
      <c r="G19" s="34">
        <f t="shared" si="4"/>
        <v>3.6993764459229874</v>
      </c>
      <c r="H19">
        <f t="shared" si="5"/>
        <v>2.7160795257862498</v>
      </c>
      <c r="I19" s="45">
        <f>INDEX((WasteGen!$J$2:$J$52),MATCH(A19,WasteGen!$A$2:$A$52,0))</f>
        <v>190.60207198499998</v>
      </c>
      <c r="J19" s="45">
        <f t="shared" si="6"/>
        <v>84.055513745384985</v>
      </c>
      <c r="K19" s="45">
        <f t="shared" si="35"/>
        <v>265.02845296496093</v>
      </c>
      <c r="L19" s="45">
        <f t="shared" si="36"/>
        <v>33.535163595093053</v>
      </c>
      <c r="M19" s="43">
        <f t="shared" si="7"/>
        <v>22.356775730062033</v>
      </c>
      <c r="N19">
        <f t="shared" si="8"/>
        <v>28.018504581794996</v>
      </c>
      <c r="O19" s="48">
        <f>INDEX((WasteGen!$K$2:$K$52),MATCH(A19,WasteGen!$A$2:$A$52,0))</f>
        <v>45.744497276399997</v>
      </c>
      <c r="P19" s="48">
        <f t="shared" si="9"/>
        <v>4.460088484448999</v>
      </c>
      <c r="Q19" s="48">
        <f t="shared" si="37"/>
        <v>16.2861111653691</v>
      </c>
      <c r="R19" s="48">
        <f t="shared" si="38"/>
        <v>0.8574833960646292</v>
      </c>
      <c r="S19" s="49">
        <f t="shared" si="10"/>
        <v>0.57165559737641947</v>
      </c>
      <c r="T19">
        <f t="shared" si="11"/>
        <v>1.4866961614829999</v>
      </c>
      <c r="U19" s="51">
        <f>INDEX((WasteGen!$L$2:$L$52),MATCH(A19,WasteGen!$A$2:$A$52,0))</f>
        <v>7.6240828793999995</v>
      </c>
      <c r="V19" s="51">
        <f t="shared" si="12"/>
        <v>2.8590310797749999E-2</v>
      </c>
      <c r="W19" s="51">
        <f t="shared" si="39"/>
        <v>0.11033553352991181</v>
      </c>
      <c r="X19" s="51">
        <f t="shared" si="40"/>
        <v>2.9117410294799487E-3</v>
      </c>
      <c r="Y19" s="36">
        <f t="shared" si="13"/>
        <v>1.9411606863199656E-3</v>
      </c>
      <c r="Z19">
        <f t="shared" si="14"/>
        <v>9.5301035992500002E-3</v>
      </c>
      <c r="AA19" s="54">
        <f>INDEX((WasteGen!$M$2:$M$52),MATCH(A19,WasteGen!$A$2:$A$52,0))</f>
        <v>19.060207198499999</v>
      </c>
      <c r="AB19" s="54">
        <f t="shared" si="15"/>
        <v>0.57180621595500003</v>
      </c>
      <c r="AC19" s="54">
        <f t="shared" si="41"/>
        <v>2.0879629699191153</v>
      </c>
      <c r="AD19" s="54">
        <f t="shared" si="42"/>
        <v>0.1099337687262345</v>
      </c>
      <c r="AE19" s="21">
        <f t="shared" si="16"/>
        <v>7.3289179150823003E-2</v>
      </c>
      <c r="AF19">
        <f t="shared" si="17"/>
        <v>0.19060207198499998</v>
      </c>
      <c r="AG19" s="58">
        <f>INDEX((WasteGen!$N$2:$N$52),MATCH(A19,WasteGen!$A$2:$A$52,0))</f>
        <v>1.1436124319099998</v>
      </c>
      <c r="AH19" s="58">
        <f t="shared" si="18"/>
        <v>1.7154186478649999E-3</v>
      </c>
      <c r="AI19" s="58">
        <f t="shared" si="43"/>
        <v>6.4633889611570225E-3</v>
      </c>
      <c r="AJ19" s="58">
        <f t="shared" si="44"/>
        <v>2.4343364352329632E-4</v>
      </c>
      <c r="AK19" s="56">
        <f t="shared" si="19"/>
        <v>1.6228909568219755E-4</v>
      </c>
      <c r="AL19">
        <f t="shared" si="20"/>
        <v>5.7180621595499998E-4</v>
      </c>
      <c r="AM19" s="62">
        <f>INDEX((WasteGen!$P$2:$P$52),MATCH(A19,WasteGen!$A$2:$A$52,0))</f>
        <v>0</v>
      </c>
      <c r="AN19" s="62">
        <f t="shared" si="21"/>
        <v>0</v>
      </c>
      <c r="AO19" s="62"/>
      <c r="AP19" s="62"/>
      <c r="AQ19" s="60">
        <f t="shared" si="22"/>
        <v>0</v>
      </c>
      <c r="AS19" s="68">
        <f>INDEX((WasteGen!$Q$2:$Q$52),MATCH(A19,WasteGen!$A$2:$A$52,0))</f>
        <v>0</v>
      </c>
      <c r="AT19" s="68">
        <f t="shared" si="23"/>
        <v>0</v>
      </c>
      <c r="AU19" s="68"/>
      <c r="AV19" s="68"/>
      <c r="AW19" s="64"/>
      <c r="AY19" s="2">
        <f t="shared" si="24"/>
        <v>26.703200402294264</v>
      </c>
      <c r="AZ19" s="2">
        <f t="shared" si="25"/>
        <v>667.58001005735662</v>
      </c>
      <c r="BA19">
        <f t="shared" si="26"/>
        <v>26.703200402294264</v>
      </c>
      <c r="BB19">
        <f t="shared" si="27"/>
        <v>667.58001005735662</v>
      </c>
      <c r="BC19" s="38"/>
      <c r="BE19" s="2">
        <f t="shared" si="28"/>
        <v>26.703200402294264</v>
      </c>
      <c r="BF19">
        <f t="shared" si="29"/>
        <v>26.703200402294264</v>
      </c>
      <c r="BH19" s="2">
        <f t="shared" si="30"/>
        <v>667.58001005735662</v>
      </c>
      <c r="BI19">
        <f t="shared" si="31"/>
        <v>667.58001005735662</v>
      </c>
      <c r="BK19">
        <f t="shared" si="32"/>
        <v>32.421984250864455</v>
      </c>
      <c r="BL19">
        <f t="shared" si="45"/>
        <v>132.51704286615475</v>
      </c>
      <c r="BM19">
        <f t="shared" si="33"/>
        <v>2004</v>
      </c>
    </row>
    <row r="20" spans="1:65" x14ac:dyDescent="0.25">
      <c r="A20" s="24">
        <f t="shared" si="34"/>
        <v>2005</v>
      </c>
      <c r="B20" s="24">
        <v>1</v>
      </c>
      <c r="C20" s="40">
        <f>INDEX((WasteGen!$I$2:$I$52),MATCH(A20,WasteGen!$A$2:$A$52,0))</f>
        <v>58.526479286999994</v>
      </c>
      <c r="D20" s="40">
        <f t="shared" si="2"/>
        <v>8.3400232983974991</v>
      </c>
      <c r="E20" s="40">
        <f t="shared" si="3"/>
        <v>21.364908453815335</v>
      </c>
      <c r="F20" s="40">
        <f>E19*(1-Sce1LFG!$F$9)</f>
        <v>6.4059602033756473</v>
      </c>
      <c r="G20" s="34">
        <f t="shared" si="4"/>
        <v>4.2706401355837649</v>
      </c>
      <c r="H20">
        <f t="shared" si="5"/>
        <v>2.7800077661324996</v>
      </c>
      <c r="I20" s="45">
        <f>INDEX((WasteGen!$J$2:$J$52),MATCH(A20,WasteGen!$A$2:$A$52,0))</f>
        <v>195.08826428999998</v>
      </c>
      <c r="J20" s="45">
        <f t="shared" si="6"/>
        <v>86.033924551889982</v>
      </c>
      <c r="K20" s="45">
        <f t="shared" si="35"/>
        <v>309.62910571539703</v>
      </c>
      <c r="L20" s="45">
        <f t="shared" si="36"/>
        <v>41.433271801453863</v>
      </c>
      <c r="M20" s="43">
        <f t="shared" si="7"/>
        <v>27.622181200969241</v>
      </c>
      <c r="N20">
        <f t="shared" si="8"/>
        <v>28.677974850629997</v>
      </c>
      <c r="O20" s="48">
        <f>INDEX((WasteGen!$K$2:$K$52),MATCH(A20,WasteGen!$A$2:$A$52,0))</f>
        <v>46.821183429599998</v>
      </c>
      <c r="P20" s="48">
        <f t="shared" si="9"/>
        <v>4.5650653843859992</v>
      </c>
      <c r="Q20" s="48">
        <f t="shared" si="37"/>
        <v>19.75013478527741</v>
      </c>
      <c r="R20" s="48">
        <f t="shared" si="38"/>
        <v>1.10104176447769</v>
      </c>
      <c r="S20" s="49">
        <f t="shared" si="10"/>
        <v>0.73402784298512658</v>
      </c>
      <c r="T20">
        <f t="shared" si="11"/>
        <v>1.5216884614619999</v>
      </c>
      <c r="U20" s="51">
        <f>INDEX((WasteGen!$L$2:$L$52),MATCH(A20,WasteGen!$A$2:$A$52,0))</f>
        <v>7.8035305715999996</v>
      </c>
      <c r="V20" s="51">
        <f t="shared" si="12"/>
        <v>2.92632396435E-2</v>
      </c>
      <c r="W20" s="51">
        <f t="shared" si="39"/>
        <v>0.13580382842565117</v>
      </c>
      <c r="X20" s="51">
        <f t="shared" si="40"/>
        <v>3.7949447477606353E-3</v>
      </c>
      <c r="Y20" s="36">
        <f t="shared" si="13"/>
        <v>2.5299631651737567E-3</v>
      </c>
      <c r="Z20">
        <f t="shared" si="14"/>
        <v>9.7544132144999993E-3</v>
      </c>
      <c r="AA20" s="54">
        <f>INDEX((WasteGen!$M$2:$M$52),MATCH(A20,WasteGen!$A$2:$A$52,0))</f>
        <v>19.508826428999999</v>
      </c>
      <c r="AB20" s="54">
        <f t="shared" si="15"/>
        <v>0.58526479286999999</v>
      </c>
      <c r="AC20" s="54">
        <f t="shared" si="41"/>
        <v>2.5320685622150525</v>
      </c>
      <c r="AD20" s="54">
        <f t="shared" si="42"/>
        <v>0.14115920057406281</v>
      </c>
      <c r="AE20" s="21">
        <f t="shared" si="16"/>
        <v>9.4106133716041873E-2</v>
      </c>
      <c r="AF20">
        <f t="shared" si="17"/>
        <v>0.19508826429000001</v>
      </c>
      <c r="AG20" s="58">
        <f>INDEX((WasteGen!$N$2:$N$52),MATCH(A20,WasteGen!$A$2:$A$52,0))</f>
        <v>1.17052958574</v>
      </c>
      <c r="AH20" s="58">
        <f t="shared" si="18"/>
        <v>1.7557943786099999E-3</v>
      </c>
      <c r="AI20" s="58">
        <f t="shared" si="43"/>
        <v>7.9039601404556625E-3</v>
      </c>
      <c r="AJ20" s="58">
        <f t="shared" si="44"/>
        <v>3.1522319931136017E-4</v>
      </c>
      <c r="AK20" s="56">
        <f t="shared" si="19"/>
        <v>2.1014879954090677E-4</v>
      </c>
      <c r="AL20">
        <f t="shared" si="20"/>
        <v>5.8526479286999996E-4</v>
      </c>
      <c r="AM20" s="62">
        <f>INDEX((WasteGen!$P$2:$P$52),MATCH(A20,WasteGen!$A$2:$A$52,0))</f>
        <v>5.9130000000000003</v>
      </c>
      <c r="AN20" s="62">
        <f>AM20*$L$7*$A$6*B20</f>
        <v>0.13304250000000001</v>
      </c>
      <c r="AO20" s="62">
        <f>AN20</f>
        <v>0.13304250000000001</v>
      </c>
      <c r="AP20" s="62"/>
      <c r="AQ20" s="60">
        <f t="shared" si="22"/>
        <v>0</v>
      </c>
      <c r="AR20">
        <f>AM20*$L$7*(1-$A$6)*B20</f>
        <v>4.4347499999999998E-2</v>
      </c>
      <c r="AS20" s="68">
        <f>INDEX((WasteGen!$Q$2:$Q$52),MATCH(A20,WasteGen!$A$2:$A$52,0))</f>
        <v>0.53685400000000005</v>
      </c>
      <c r="AT20" s="68">
        <f t="shared" si="23"/>
        <v>6.0396075000000004E-3</v>
      </c>
      <c r="AU20" s="68">
        <f>AT20</f>
        <v>6.0396075000000004E-3</v>
      </c>
      <c r="AV20" s="68">
        <v>0</v>
      </c>
      <c r="AW20" s="64">
        <f>AV20*$A$7*$A$10</f>
        <v>0</v>
      </c>
      <c r="AY20" s="2">
        <f t="shared" si="24"/>
        <v>32.723695425218892</v>
      </c>
      <c r="AZ20" s="2">
        <f t="shared" si="25"/>
        <v>818.09238563047234</v>
      </c>
      <c r="BA20">
        <f t="shared" si="26"/>
        <v>32.723695425218892</v>
      </c>
      <c r="BB20">
        <f t="shared" si="27"/>
        <v>818.09238563047234</v>
      </c>
      <c r="BC20" s="38"/>
      <c r="BE20" s="2">
        <f t="shared" si="28"/>
        <v>32.723695425218892</v>
      </c>
      <c r="BF20">
        <f t="shared" si="29"/>
        <v>32.723695425218892</v>
      </c>
      <c r="BH20" s="2">
        <f t="shared" si="30"/>
        <v>818.09238563047234</v>
      </c>
      <c r="BI20">
        <f t="shared" si="31"/>
        <v>818.09238563047234</v>
      </c>
      <c r="BK20">
        <f t="shared" si="32"/>
        <v>33.229446520521869</v>
      </c>
      <c r="BL20">
        <f t="shared" si="45"/>
        <v>165.74648938667661</v>
      </c>
      <c r="BM20">
        <f t="shared" si="33"/>
        <v>2005</v>
      </c>
    </row>
    <row r="21" spans="1:65" x14ac:dyDescent="0.25">
      <c r="A21" s="24">
        <f t="shared" si="34"/>
        <v>2006</v>
      </c>
      <c r="B21" s="24">
        <v>1</v>
      </c>
      <c r="C21" s="40">
        <f>INDEX((WasteGen!$I$2:$I$52),MATCH(A21,WasteGen!$A$2:$A$52,0))</f>
        <v>61.056597101999998</v>
      </c>
      <c r="D21" s="40">
        <f t="shared" si="2"/>
        <v>8.7005650870349989</v>
      </c>
      <c r="E21" s="40">
        <f t="shared" si="3"/>
        <v>23.021891505343714</v>
      </c>
      <c r="F21" s="40">
        <f>E20*(1-Sce1LFG!$F$9)</f>
        <v>7.0435820355066197</v>
      </c>
      <c r="G21" s="34">
        <f t="shared" si="4"/>
        <v>4.6957213570044125</v>
      </c>
      <c r="H21">
        <f t="shared" si="5"/>
        <v>2.9001883623449998</v>
      </c>
      <c r="I21" s="45">
        <f>INDEX((WasteGen!$J$2:$J$52),MATCH(A21,WasteGen!$A$2:$A$52,0))</f>
        <v>203.52199034</v>
      </c>
      <c r="J21" s="45">
        <f t="shared" si="6"/>
        <v>89.753197739939992</v>
      </c>
      <c r="K21" s="45">
        <f t="shared" si="35"/>
        <v>350.9763804262227</v>
      </c>
      <c r="L21" s="45">
        <f t="shared" si="36"/>
        <v>48.405923029114291</v>
      </c>
      <c r="M21" s="43">
        <f t="shared" si="7"/>
        <v>32.270615352742858</v>
      </c>
      <c r="N21">
        <f t="shared" si="8"/>
        <v>29.917732579979997</v>
      </c>
      <c r="O21" s="48">
        <f>INDEX((WasteGen!$K$2:$K$52),MATCH(A21,WasteGen!$A$2:$A$52,0))</f>
        <v>48.845277681599995</v>
      </c>
      <c r="P21" s="48">
        <f t="shared" si="9"/>
        <v>4.7624145739559989</v>
      </c>
      <c r="Q21" s="48">
        <f t="shared" si="37"/>
        <v>23.177318190058152</v>
      </c>
      <c r="R21" s="48">
        <f t="shared" si="38"/>
        <v>1.3352311691752603</v>
      </c>
      <c r="S21" s="49">
        <f t="shared" si="10"/>
        <v>0.89015411278350687</v>
      </c>
      <c r="T21">
        <f t="shared" si="11"/>
        <v>1.5874715246519999</v>
      </c>
      <c r="U21" s="51">
        <f>INDEX((WasteGen!$L$2:$L$52),MATCH(A21,WasteGen!$A$2:$A$52,0))</f>
        <v>8.140879613600001</v>
      </c>
      <c r="V21" s="51">
        <f t="shared" si="12"/>
        <v>3.0528298551000008E-2</v>
      </c>
      <c r="W21" s="51">
        <f t="shared" si="39"/>
        <v>0.16166121082732204</v>
      </c>
      <c r="X21" s="51">
        <f t="shared" si="40"/>
        <v>4.6709161493291348E-3</v>
      </c>
      <c r="Y21" s="36">
        <f t="shared" si="13"/>
        <v>3.1139440995527562E-3</v>
      </c>
      <c r="Z21">
        <f t="shared" si="14"/>
        <v>1.0176099517000001E-2</v>
      </c>
      <c r="AA21" s="54">
        <f>INDEX((WasteGen!$M$2:$M$52),MATCH(A21,WasteGen!$A$2:$A$52,0))</f>
        <v>20.352199034000002</v>
      </c>
      <c r="AB21" s="54">
        <f t="shared" si="15"/>
        <v>0.6105659710200001</v>
      </c>
      <c r="AC21" s="54">
        <f t="shared" si="41"/>
        <v>2.9714510500074551</v>
      </c>
      <c r="AD21" s="54">
        <f t="shared" si="42"/>
        <v>0.17118348322759747</v>
      </c>
      <c r="AE21" s="21">
        <f t="shared" si="16"/>
        <v>0.11412232215173164</v>
      </c>
      <c r="AF21">
        <f t="shared" si="17"/>
        <v>0.20352199034000001</v>
      </c>
      <c r="AG21" s="58">
        <f>INDEX((WasteGen!$N$2:$N$52),MATCH(A21,WasteGen!$A$2:$A$52,0))</f>
        <v>1.22113194204</v>
      </c>
      <c r="AH21" s="58">
        <f t="shared" si="18"/>
        <v>1.8316979130599998E-3</v>
      </c>
      <c r="AI21" s="58">
        <f t="shared" si="43"/>
        <v>9.350177368742222E-3</v>
      </c>
      <c r="AJ21" s="58">
        <f t="shared" si="44"/>
        <v>3.8548068477343994E-4</v>
      </c>
      <c r="AK21" s="56">
        <f t="shared" si="19"/>
        <v>2.5698712318229328E-4</v>
      </c>
      <c r="AL21">
        <f t="shared" si="20"/>
        <v>6.1056597101999995E-4</v>
      </c>
      <c r="AM21" s="62">
        <f>INDEX((WasteGen!$P$2:$P$52),MATCH(A21,WasteGen!$A$2:$A$52,0))</f>
        <v>8.0559999999999992</v>
      </c>
      <c r="AN21" s="62">
        <f t="shared" si="21"/>
        <v>0.18125999999999998</v>
      </c>
      <c r="AO21" s="62">
        <f>AN21+AO20*$L$9</f>
        <v>0.31037049989712739</v>
      </c>
      <c r="AP21" s="62">
        <f>AO20*(1-$L$9)</f>
        <v>3.9320001028726043E-3</v>
      </c>
      <c r="AQ21" s="60">
        <f t="shared" si="22"/>
        <v>2.6213334019150694E-3</v>
      </c>
      <c r="AR21">
        <f t="shared" ref="AR21:AR65" si="46">AM21*$L$7*(1-$A$6)*B21</f>
        <v>6.0419999999999995E-2</v>
      </c>
      <c r="AS21" s="68">
        <f>INDEX((WasteGen!$Q$2:$Q$52),MATCH(A21,WasteGen!$A$2:$A$52,0))</f>
        <v>0.49882599999999999</v>
      </c>
      <c r="AT21" s="68">
        <f t="shared" si="23"/>
        <v>5.6117924999999997E-3</v>
      </c>
      <c r="AU21" s="68">
        <f>AT21+AU20*$M$9</f>
        <v>1.0707196853801643E-2</v>
      </c>
      <c r="AV21" s="68">
        <f>AU20*(1-$M$9)</f>
        <v>9.442031461983566E-4</v>
      </c>
      <c r="AW21" s="64">
        <f t="shared" ref="AW21:AW65" si="47">AV21*$A$7*$A$10</f>
        <v>6.2946876413223773E-4</v>
      </c>
      <c r="AY21" s="2">
        <f t="shared" si="24"/>
        <v>37.977234878071286</v>
      </c>
      <c r="AZ21" s="2">
        <f t="shared" si="25"/>
        <v>949.43087195178214</v>
      </c>
      <c r="BA21">
        <f t="shared" si="26"/>
        <v>37.976605409307155</v>
      </c>
      <c r="BB21">
        <f t="shared" si="27"/>
        <v>949.41513523267884</v>
      </c>
      <c r="BC21" s="38"/>
      <c r="BE21" s="2">
        <f t="shared" si="28"/>
        <v>37.977234878071286</v>
      </c>
      <c r="BF21">
        <f t="shared" si="29"/>
        <v>37.976605409307155</v>
      </c>
      <c r="BH21" s="2">
        <f t="shared" si="30"/>
        <v>949.43087195178214</v>
      </c>
      <c r="BI21" s="67">
        <f t="shared" si="31"/>
        <v>949.41513523267884</v>
      </c>
      <c r="BK21">
        <f t="shared" si="32"/>
        <v>34.680121122805019</v>
      </c>
      <c r="BL21">
        <f t="shared" si="45"/>
        <v>200.42661050948163</v>
      </c>
      <c r="BM21">
        <f t="shared" si="33"/>
        <v>2006</v>
      </c>
    </row>
    <row r="22" spans="1:65" x14ac:dyDescent="0.25">
      <c r="A22" s="24">
        <f t="shared" si="34"/>
        <v>2007</v>
      </c>
      <c r="B22" s="24">
        <v>1</v>
      </c>
      <c r="C22" s="40">
        <f>INDEX((WasteGen!$I$2:$I$52),MATCH(A22,WasteGen!$A$2:$A$52,0))</f>
        <v>59.162898941999998</v>
      </c>
      <c r="D22" s="40">
        <f t="shared" si="2"/>
        <v>8.4307130992349997</v>
      </c>
      <c r="E22" s="40">
        <f t="shared" si="3"/>
        <v>23.862748472924494</v>
      </c>
      <c r="F22" s="40">
        <f>E21*(1-Sce1LFG!$F$9)</f>
        <v>7.5898561316542219</v>
      </c>
      <c r="G22" s="34">
        <f t="shared" si="4"/>
        <v>5.059904087769481</v>
      </c>
      <c r="H22">
        <f t="shared" si="5"/>
        <v>2.810237699745</v>
      </c>
      <c r="I22" s="45">
        <f>INDEX((WasteGen!$J$2:$J$52),MATCH(A22,WasteGen!$A$2:$A$52,0))</f>
        <v>197.20966314</v>
      </c>
      <c r="J22" s="45">
        <f t="shared" si="6"/>
        <v>86.969461444740006</v>
      </c>
      <c r="K22" s="45">
        <f t="shared" si="35"/>
        <v>383.07588506669174</v>
      </c>
      <c r="L22" s="45">
        <f t="shared" si="36"/>
        <v>54.869956804270934</v>
      </c>
      <c r="M22" s="43">
        <f t="shared" si="7"/>
        <v>36.57997120284729</v>
      </c>
      <c r="N22">
        <f t="shared" si="8"/>
        <v>28.989820481579997</v>
      </c>
      <c r="O22" s="48">
        <f>INDEX((WasteGen!$K$2:$K$52),MATCH(A22,WasteGen!$A$2:$A$52,0))</f>
        <v>47.330319153600001</v>
      </c>
      <c r="P22" s="48">
        <f t="shared" si="9"/>
        <v>4.6147061174760005</v>
      </c>
      <c r="Q22" s="48">
        <f t="shared" si="37"/>
        <v>26.22509435987994</v>
      </c>
      <c r="R22" s="48">
        <f t="shared" si="38"/>
        <v>1.5669299476542125</v>
      </c>
      <c r="S22" s="49">
        <f t="shared" si="10"/>
        <v>1.0446199651028083</v>
      </c>
      <c r="T22">
        <f t="shared" si="11"/>
        <v>1.5382353724920002</v>
      </c>
      <c r="U22" s="51">
        <f>INDEX((WasteGen!$L$2:$L$52),MATCH(A22,WasteGen!$A$2:$A$52,0))</f>
        <v>7.8883865256000005</v>
      </c>
      <c r="V22" s="51">
        <f t="shared" si="12"/>
        <v>2.9581449471000002E-2</v>
      </c>
      <c r="W22" s="51">
        <f t="shared" si="39"/>
        <v>0.18568239024461852</v>
      </c>
      <c r="X22" s="51">
        <f t="shared" si="40"/>
        <v>5.5602700537035312E-3</v>
      </c>
      <c r="Y22" s="36">
        <f t="shared" si="13"/>
        <v>3.7068467024690206E-3</v>
      </c>
      <c r="Z22">
        <f t="shared" si="14"/>
        <v>9.8604831570000013E-3</v>
      </c>
      <c r="AA22" s="54">
        <f>INDEX((WasteGen!$M$2:$M$52),MATCH(A22,WasteGen!$A$2:$A$52,0))</f>
        <v>19.720966314000002</v>
      </c>
      <c r="AB22" s="54">
        <f t="shared" si="15"/>
        <v>0.59162898942000008</v>
      </c>
      <c r="AC22" s="54">
        <f t="shared" si="41"/>
        <v>3.3621915845999921</v>
      </c>
      <c r="AD22" s="54">
        <f t="shared" si="42"/>
        <v>0.20088845482746312</v>
      </c>
      <c r="AE22" s="21">
        <f t="shared" si="16"/>
        <v>0.13392563655164208</v>
      </c>
      <c r="AF22">
        <f t="shared" si="17"/>
        <v>0.19720966314000002</v>
      </c>
      <c r="AG22" s="58">
        <f>INDEX((WasteGen!$N$2:$N$52),MATCH(A22,WasteGen!$A$2:$A$52,0))</f>
        <v>1.1832579788399999</v>
      </c>
      <c r="AH22" s="58">
        <f t="shared" si="18"/>
        <v>1.77488696826E-3</v>
      </c>
      <c r="AI22" s="58">
        <f t="shared" si="43"/>
        <v>1.0669050805708263E-2</v>
      </c>
      <c r="AJ22" s="58">
        <f t="shared" si="44"/>
        <v>4.5601353129395768E-4</v>
      </c>
      <c r="AK22" s="56">
        <f t="shared" si="19"/>
        <v>3.0400902086263844E-4</v>
      </c>
      <c r="AL22">
        <f t="shared" si="20"/>
        <v>5.9162898942E-4</v>
      </c>
      <c r="AM22" s="62">
        <f>INDEX((WasteGen!$P$2:$P$52),MATCH(A22,WasteGen!$A$2:$A$52,0))</f>
        <v>13.077</v>
      </c>
      <c r="AN22" s="62">
        <f t="shared" si="21"/>
        <v>0.29423250000000001</v>
      </c>
      <c r="AO22" s="62">
        <f t="shared" ref="AO22:AO65" si="48">AN22+AO21*$L$9</f>
        <v>0.59543016537038507</v>
      </c>
      <c r="AP22" s="62">
        <f t="shared" ref="AP22:AP65" si="49">AO21*(1-$L$9)</f>
        <v>9.1728345267424044E-3</v>
      </c>
      <c r="AQ22" s="60">
        <f t="shared" si="22"/>
        <v>6.1152230178282696E-3</v>
      </c>
      <c r="AR22">
        <f t="shared" si="46"/>
        <v>9.8077499999999998E-2</v>
      </c>
      <c r="AS22" s="68">
        <f>INDEX((WasteGen!$Q$2:$Q$52),MATCH(A22,WasteGen!$A$2:$A$52,0))</f>
        <v>0.88669200000000004</v>
      </c>
      <c r="AT22" s="68">
        <f t="shared" si="23"/>
        <v>9.9752850000000004E-3</v>
      </c>
      <c r="AU22" s="68">
        <f t="shared" ref="AU22:AU65" si="50">AT22+AU21*$M$9</f>
        <v>1.900857026992394E-2</v>
      </c>
      <c r="AV22" s="68">
        <f t="shared" ref="AV22:AV65" si="51">AU21*(1-$M$9)</f>
        <v>1.6739115838777033E-3</v>
      </c>
      <c r="AW22" s="64">
        <f t="shared" si="47"/>
        <v>1.1159410559184687E-3</v>
      </c>
      <c r="AY22" s="2">
        <f t="shared" si="24"/>
        <v>42.829662912068301</v>
      </c>
      <c r="AZ22" s="2">
        <f t="shared" si="25"/>
        <v>1070.7415728017074</v>
      </c>
      <c r="BA22">
        <f t="shared" si="26"/>
        <v>42.828546971012379</v>
      </c>
      <c r="BB22">
        <f t="shared" si="27"/>
        <v>1070.7136742753096</v>
      </c>
      <c r="BC22" s="38"/>
      <c r="BD22" s="132" t="s">
        <v>126</v>
      </c>
      <c r="BE22" s="2">
        <f t="shared" si="28"/>
        <v>42.829662912068301</v>
      </c>
      <c r="BF22">
        <f t="shared" si="29"/>
        <v>42.828546971012379</v>
      </c>
      <c r="BH22" s="2">
        <f t="shared" si="30"/>
        <v>1070.7415728017074</v>
      </c>
      <c r="BI22" s="67">
        <f t="shared" si="31"/>
        <v>1070.7136742753096</v>
      </c>
      <c r="BK22">
        <f t="shared" si="32"/>
        <v>33.644032829103416</v>
      </c>
      <c r="BL22">
        <f t="shared" si="45"/>
        <v>234.07064333858506</v>
      </c>
      <c r="BM22">
        <f t="shared" si="33"/>
        <v>2007</v>
      </c>
    </row>
    <row r="23" spans="1:65" x14ac:dyDescent="0.25">
      <c r="A23" s="24">
        <f t="shared" si="34"/>
        <v>2008</v>
      </c>
      <c r="B23" s="24">
        <v>1</v>
      </c>
      <c r="C23" s="40">
        <f>INDEX((WasteGen!$I$2:$I$52),MATCH(A23,WasteGen!$A$2:$A$52,0))</f>
        <v>59.923617104999998</v>
      </c>
      <c r="D23" s="40">
        <f t="shared" si="2"/>
        <v>8.5391154374624989</v>
      </c>
      <c r="E23" s="40">
        <f t="shared" si="3"/>
        <v>24.534794092370127</v>
      </c>
      <c r="F23" s="40">
        <f>E22*(1-Sce1LFG!$F$9)</f>
        <v>7.8670698180168648</v>
      </c>
      <c r="G23" s="34">
        <f t="shared" si="4"/>
        <v>5.2447132120112432</v>
      </c>
      <c r="H23">
        <f t="shared" si="5"/>
        <v>2.8463718124874999</v>
      </c>
      <c r="I23" s="45">
        <f>INDEX((WasteGen!$J$2:$J$52),MATCH(A23,WasteGen!$A$2:$A$52,0))</f>
        <v>199.74539035000001</v>
      </c>
      <c r="J23" s="45">
        <f t="shared" si="6"/>
        <v>88.087717144350009</v>
      </c>
      <c r="K23" s="45">
        <f t="shared" si="35"/>
        <v>411.27536346163782</v>
      </c>
      <c r="L23" s="45">
        <f t="shared" si="36"/>
        <v>59.888238749403889</v>
      </c>
      <c r="M23" s="43">
        <f t="shared" si="7"/>
        <v>39.925492499602591</v>
      </c>
      <c r="N23">
        <f t="shared" si="8"/>
        <v>29.362572381450001</v>
      </c>
      <c r="O23" s="48">
        <f>INDEX((WasteGen!$K$2:$K$52),MATCH(A23,WasteGen!$A$2:$A$52,0))</f>
        <v>47.938893684</v>
      </c>
      <c r="P23" s="48">
        <f t="shared" si="9"/>
        <v>4.6740421341900005</v>
      </c>
      <c r="Q23" s="48">
        <f t="shared" si="37"/>
        <v>29.126158041792397</v>
      </c>
      <c r="R23" s="48">
        <f t="shared" si="38"/>
        <v>1.7729784522775434</v>
      </c>
      <c r="S23" s="49">
        <f t="shared" si="10"/>
        <v>1.1819856348516955</v>
      </c>
      <c r="T23">
        <f t="shared" si="11"/>
        <v>1.5580140447300002</v>
      </c>
      <c r="U23" s="51">
        <f>INDEX((WasteGen!$L$2:$L$52),MATCH(A23,WasteGen!$A$2:$A$52,0))</f>
        <v>7.9898156140000003</v>
      </c>
      <c r="V23" s="51">
        <f t="shared" si="12"/>
        <v>2.99618085525E-2</v>
      </c>
      <c r="W23" s="51">
        <f t="shared" si="39"/>
        <v>0.20925773027635478</v>
      </c>
      <c r="X23" s="51">
        <f t="shared" si="40"/>
        <v>6.3864685207637561E-3</v>
      </c>
      <c r="Y23" s="36">
        <f t="shared" si="13"/>
        <v>4.2576456805091707E-3</v>
      </c>
      <c r="Z23">
        <f t="shared" si="14"/>
        <v>9.9872695175000012E-3</v>
      </c>
      <c r="AA23" s="54">
        <f>INDEX((WasteGen!$M$2:$M$52),MATCH(A23,WasteGen!$A$2:$A$52,0))</f>
        <v>19.974539035000003</v>
      </c>
      <c r="AB23" s="54">
        <f t="shared" si="15"/>
        <v>0.59923617105000004</v>
      </c>
      <c r="AC23" s="54">
        <f t="shared" si="41"/>
        <v>3.7341228258708199</v>
      </c>
      <c r="AD23" s="54">
        <f t="shared" si="42"/>
        <v>0.22730492977917222</v>
      </c>
      <c r="AE23" s="21">
        <f t="shared" si="16"/>
        <v>0.15153661985278147</v>
      </c>
      <c r="AF23">
        <f t="shared" si="17"/>
        <v>0.19974539035000002</v>
      </c>
      <c r="AG23" s="58">
        <f>INDEX((WasteGen!$N$2:$N$52),MATCH(A23,WasteGen!$A$2:$A$52,0))</f>
        <v>1.1984723421000001</v>
      </c>
      <c r="AH23" s="58">
        <f t="shared" si="18"/>
        <v>1.7977085131500002E-3</v>
      </c>
      <c r="AI23" s="58">
        <f t="shared" si="43"/>
        <v>1.194642357103275E-2</v>
      </c>
      <c r="AJ23" s="58">
        <f t="shared" si="44"/>
        <v>5.203357478255128E-4</v>
      </c>
      <c r="AK23" s="56">
        <f t="shared" si="19"/>
        <v>3.4689049855034183E-4</v>
      </c>
      <c r="AL23">
        <f t="shared" si="20"/>
        <v>5.9923617105000007E-4</v>
      </c>
      <c r="AM23" s="62">
        <f>INDEX((WasteGen!$P$2:$P$52),MATCH(A23,WasteGen!$A$2:$A$52,0))</f>
        <v>12.148</v>
      </c>
      <c r="AN23" s="62">
        <f t="shared" si="21"/>
        <v>0.27332999999999996</v>
      </c>
      <c r="AO23" s="62">
        <f t="shared" si="48"/>
        <v>0.85116254452373974</v>
      </c>
      <c r="AP23" s="62">
        <f t="shared" si="49"/>
        <v>1.7597620846645286E-2</v>
      </c>
      <c r="AQ23" s="60">
        <f t="shared" si="22"/>
        <v>1.1731747231096858E-2</v>
      </c>
      <c r="AR23">
        <f t="shared" si="46"/>
        <v>9.1109999999999997E-2</v>
      </c>
      <c r="AS23" s="68">
        <f>INDEX((WasteGen!$Q$2:$Q$52),MATCH(A23,WasteGen!$A$2:$A$52,0))</f>
        <v>0.79310400000000003</v>
      </c>
      <c r="AT23" s="68">
        <f t="shared" si="23"/>
        <v>8.9224200000000004E-3</v>
      </c>
      <c r="AU23" s="68">
        <f t="shared" si="50"/>
        <v>2.4959281950534852E-2</v>
      </c>
      <c r="AV23" s="68">
        <f t="shared" si="51"/>
        <v>2.9717083193890872E-3</v>
      </c>
      <c r="AW23" s="64">
        <f t="shared" si="47"/>
        <v>1.9811388795927245E-3</v>
      </c>
      <c r="AY23" s="2">
        <f t="shared" si="24"/>
        <v>46.522045388608056</v>
      </c>
      <c r="AZ23" s="2">
        <f t="shared" si="25"/>
        <v>1163.0511347152014</v>
      </c>
      <c r="BA23">
        <f t="shared" si="26"/>
        <v>46.520064249728463</v>
      </c>
      <c r="BB23">
        <f t="shared" si="27"/>
        <v>1163.0016062432117</v>
      </c>
      <c r="BC23" s="38"/>
      <c r="BD23" s="132"/>
      <c r="BE23" s="2">
        <f t="shared" si="28"/>
        <v>46.522045388608056</v>
      </c>
      <c r="BF23">
        <f t="shared" si="29"/>
        <v>46.520064249728463</v>
      </c>
      <c r="BH23" s="2">
        <f t="shared" si="30"/>
        <v>1163.0511347152014</v>
      </c>
      <c r="BI23" s="67">
        <f t="shared" si="31"/>
        <v>1163.0016062432117</v>
      </c>
      <c r="BK23">
        <f t="shared" si="32"/>
        <v>34.068400134706053</v>
      </c>
      <c r="BL23">
        <f t="shared" si="45"/>
        <v>268.13904347329111</v>
      </c>
      <c r="BM23">
        <f t="shared" si="33"/>
        <v>2008</v>
      </c>
    </row>
    <row r="24" spans="1:65" x14ac:dyDescent="0.25">
      <c r="A24" s="24">
        <f t="shared" si="34"/>
        <v>2009</v>
      </c>
      <c r="B24" s="24">
        <v>1</v>
      </c>
      <c r="C24" s="40">
        <f>INDEX((WasteGen!$I$2:$I$52),MATCH(A24,WasteGen!$A$2:$A$52,0))</f>
        <v>62.391682431</v>
      </c>
      <c r="D24" s="40">
        <f t="shared" si="2"/>
        <v>8.8908147464175009</v>
      </c>
      <c r="E24" s="40">
        <f t="shared" si="3"/>
        <v>25.336979051889976</v>
      </c>
      <c r="F24" s="40">
        <f>E23*(1-Sce1LFG!$F$9)</f>
        <v>8.088629786897652</v>
      </c>
      <c r="G24" s="34">
        <f t="shared" si="4"/>
        <v>5.3924198579317677</v>
      </c>
      <c r="H24">
        <f t="shared" si="5"/>
        <v>2.9636049154725002</v>
      </c>
      <c r="I24" s="45">
        <f>INDEX((WasteGen!$J$2:$J$52),MATCH(A24,WasteGen!$A$2:$A$52,0))</f>
        <v>207.97227477000001</v>
      </c>
      <c r="J24" s="45">
        <f t="shared" si="6"/>
        <v>91.71577317357</v>
      </c>
      <c r="K24" s="45">
        <f t="shared" si="35"/>
        <v>438.69432725904369</v>
      </c>
      <c r="L24" s="45">
        <f t="shared" si="36"/>
        <v>64.296809376164106</v>
      </c>
      <c r="M24" s="43">
        <f t="shared" si="7"/>
        <v>42.864539584109401</v>
      </c>
      <c r="N24">
        <f t="shared" si="8"/>
        <v>30.571924391189999</v>
      </c>
      <c r="O24" s="48">
        <f>INDEX((WasteGen!$K$2:$K$52),MATCH(A24,WasteGen!$A$2:$A$52,0))</f>
        <v>49.9133459448</v>
      </c>
      <c r="P24" s="48">
        <f t="shared" si="9"/>
        <v>4.8665512296180005</v>
      </c>
      <c r="Q24" s="48">
        <f t="shared" si="37"/>
        <v>32.023600985389166</v>
      </c>
      <c r="R24" s="48">
        <f t="shared" si="38"/>
        <v>1.9691082860212299</v>
      </c>
      <c r="S24" s="49">
        <f t="shared" si="10"/>
        <v>1.3127388573474865</v>
      </c>
      <c r="T24">
        <f t="shared" si="11"/>
        <v>1.622183743206</v>
      </c>
      <c r="U24" s="51">
        <f>INDEX((WasteGen!$L$2:$L$52),MATCH(A24,WasteGen!$A$2:$A$52,0))</f>
        <v>8.3188909907999999</v>
      </c>
      <c r="V24" s="51">
        <f t="shared" si="12"/>
        <v>3.1195841215500002E-2</v>
      </c>
      <c r="W24" s="51">
        <f t="shared" si="39"/>
        <v>0.23325623896411313</v>
      </c>
      <c r="X24" s="51">
        <f t="shared" si="40"/>
        <v>7.1973325277416541E-3</v>
      </c>
      <c r="Y24" s="36">
        <f t="shared" si="13"/>
        <v>4.7982216851611024E-3</v>
      </c>
      <c r="Z24">
        <f t="shared" si="14"/>
        <v>1.03986137385E-2</v>
      </c>
      <c r="AA24" s="54">
        <f>INDEX((WasteGen!$M$2:$M$52),MATCH(A24,WasteGen!$A$2:$A$52,0))</f>
        <v>20.797227477000003</v>
      </c>
      <c r="AB24" s="54">
        <f t="shared" si="15"/>
        <v>0.62391682431000006</v>
      </c>
      <c r="AC24" s="54">
        <f t="shared" si="41"/>
        <v>4.1055898699216877</v>
      </c>
      <c r="AD24" s="54">
        <f t="shared" si="42"/>
        <v>0.25244978025913201</v>
      </c>
      <c r="AE24" s="21">
        <f t="shared" si="16"/>
        <v>0.168299853506088</v>
      </c>
      <c r="AF24">
        <f t="shared" si="17"/>
        <v>0.20797227477000005</v>
      </c>
      <c r="AG24" s="58">
        <f>INDEX((WasteGen!$N$2:$N$52),MATCH(A24,WasteGen!$A$2:$A$52,0))</f>
        <v>1.2478336486200001</v>
      </c>
      <c r="AH24" s="58">
        <f t="shared" si="18"/>
        <v>1.8717504729300004E-3</v>
      </c>
      <c r="AI24" s="58">
        <f t="shared" si="43"/>
        <v>1.3235540091245248E-2</v>
      </c>
      <c r="AJ24" s="58">
        <f t="shared" si="44"/>
        <v>5.8263395271750237E-4</v>
      </c>
      <c r="AK24" s="56">
        <f t="shared" si="19"/>
        <v>3.8842263514500156E-4</v>
      </c>
      <c r="AL24">
        <f t="shared" si="20"/>
        <v>6.2391682431000011E-4</v>
      </c>
      <c r="AM24" s="62">
        <f>INDEX((WasteGen!$P$2:$P$52),MATCH(A24,WasteGen!$A$2:$A$52,0))</f>
        <v>9.1259999999999994</v>
      </c>
      <c r="AN24" s="62">
        <f t="shared" si="21"/>
        <v>0.20533499999999999</v>
      </c>
      <c r="AO24" s="62">
        <f t="shared" si="48"/>
        <v>1.0313418896568465</v>
      </c>
      <c r="AP24" s="62">
        <f t="shared" si="49"/>
        <v>2.51556548668933E-2</v>
      </c>
      <c r="AQ24" s="60">
        <f t="shared" si="22"/>
        <v>1.6770436577928864E-2</v>
      </c>
      <c r="AR24">
        <f t="shared" si="46"/>
        <v>6.8444999999999992E-2</v>
      </c>
      <c r="AS24" s="68">
        <f>INDEX((WasteGen!$Q$2:$Q$52),MATCH(A24,WasteGen!$A$2:$A$52,0))</f>
        <v>1.1668799999999999</v>
      </c>
      <c r="AT24" s="68">
        <f t="shared" si="23"/>
        <v>1.3127399999999997E-2</v>
      </c>
      <c r="AU24" s="68">
        <f t="shared" si="50"/>
        <v>3.4184668029175413E-2</v>
      </c>
      <c r="AV24" s="68">
        <f t="shared" si="51"/>
        <v>3.902013921359436E-3</v>
      </c>
      <c r="AW24" s="64">
        <f t="shared" si="47"/>
        <v>2.601342614239624E-3</v>
      </c>
      <c r="AY24" s="2">
        <f t="shared" si="24"/>
        <v>49.762556576407221</v>
      </c>
      <c r="AZ24" s="2">
        <f t="shared" si="25"/>
        <v>1244.0639144101806</v>
      </c>
      <c r="BA24">
        <f t="shared" si="26"/>
        <v>49.759955233792979</v>
      </c>
      <c r="BB24">
        <f t="shared" si="27"/>
        <v>1243.9988808448245</v>
      </c>
      <c r="BC24" s="83">
        <v>11.9</v>
      </c>
      <c r="BD24" s="132"/>
      <c r="BE24" s="2">
        <f t="shared" si="28"/>
        <v>37.862556576407222</v>
      </c>
      <c r="BF24">
        <f t="shared" si="29"/>
        <v>37.859955233792981</v>
      </c>
      <c r="BH24" s="2">
        <f t="shared" si="30"/>
        <v>946.56391441018059</v>
      </c>
      <c r="BI24" s="67">
        <f t="shared" si="31"/>
        <v>946.4988808448245</v>
      </c>
      <c r="BK24">
        <f t="shared" si="32"/>
        <v>35.445152855201307</v>
      </c>
      <c r="BL24">
        <f t="shared" si="45"/>
        <v>303.5841963284924</v>
      </c>
      <c r="BM24">
        <f t="shared" si="33"/>
        <v>2009</v>
      </c>
    </row>
    <row r="25" spans="1:65" x14ac:dyDescent="0.25">
      <c r="A25" s="24">
        <f t="shared" si="34"/>
        <v>2010</v>
      </c>
      <c r="B25" s="24">
        <v>1</v>
      </c>
      <c r="C25" s="40">
        <f>INDEX((WasteGen!$I$2:$I$52),MATCH(A25,WasteGen!$A$2:$A$52,0))</f>
        <v>64.153748977500001</v>
      </c>
      <c r="D25" s="40">
        <f t="shared" si="2"/>
        <v>9.1419092292937503</v>
      </c>
      <c r="E25" s="40">
        <f t="shared" si="3"/>
        <v>26.125794193760669</v>
      </c>
      <c r="F25" s="40">
        <f>E24*(1-Sce1LFG!$F$9)</f>
        <v>8.3530940874230577</v>
      </c>
      <c r="G25" s="34">
        <f t="shared" si="4"/>
        <v>5.5687293916153715</v>
      </c>
      <c r="H25">
        <f t="shared" si="5"/>
        <v>3.0473030764312501</v>
      </c>
      <c r="I25" s="45">
        <f>INDEX((WasteGen!$J$2:$J$52),MATCH(A25,WasteGen!$A$2:$A$52,0))</f>
        <v>213.845829925</v>
      </c>
      <c r="J25" s="45">
        <f t="shared" si="6"/>
        <v>94.306010996924996</v>
      </c>
      <c r="K25" s="45">
        <f t="shared" si="35"/>
        <v>464.41698014580004</v>
      </c>
      <c r="L25" s="45">
        <f t="shared" si="36"/>
        <v>68.58335811016866</v>
      </c>
      <c r="M25" s="43">
        <f t="shared" si="7"/>
        <v>45.722238740112438</v>
      </c>
      <c r="N25">
        <f t="shared" si="8"/>
        <v>31.435336998975</v>
      </c>
      <c r="O25" s="48">
        <f>INDEX((WasteGen!$K$2:$K$52),MATCH(A25,WasteGen!$A$2:$A$52,0))</f>
        <v>51.322999181999997</v>
      </c>
      <c r="P25" s="48">
        <f t="shared" si="9"/>
        <v>5.0039924202449999</v>
      </c>
      <c r="Q25" s="48">
        <f t="shared" si="37"/>
        <v>34.862600070155892</v>
      </c>
      <c r="R25" s="48">
        <f t="shared" si="38"/>
        <v>2.1649933354782722</v>
      </c>
      <c r="S25" s="49">
        <f t="shared" si="10"/>
        <v>1.4433288903188481</v>
      </c>
      <c r="T25">
        <f t="shared" si="11"/>
        <v>1.667997473415</v>
      </c>
      <c r="U25" s="51">
        <f>INDEX((WasteGen!$L$2:$L$52),MATCH(A25,WasteGen!$A$2:$A$52,0))</f>
        <v>8.5538331969999994</v>
      </c>
      <c r="V25" s="51">
        <f t="shared" si="12"/>
        <v>3.2076874488749997E-2</v>
      </c>
      <c r="W25" s="51">
        <f t="shared" si="39"/>
        <v>0.25731036220836684</v>
      </c>
      <c r="X25" s="51">
        <f t="shared" si="40"/>
        <v>8.0227512444962772E-3</v>
      </c>
      <c r="Y25" s="36">
        <f t="shared" si="13"/>
        <v>5.3485008296641845E-3</v>
      </c>
      <c r="Z25">
        <f t="shared" si="14"/>
        <v>1.0692291496249999E-2</v>
      </c>
      <c r="AA25" s="54">
        <f>INDEX((WasteGen!$M$2:$M$52),MATCH(A25,WasteGen!$A$2:$A$52,0))</f>
        <v>21.3845829925</v>
      </c>
      <c r="AB25" s="54">
        <f t="shared" si="15"/>
        <v>0.64153748977500002</v>
      </c>
      <c r="AC25" s="54">
        <f t="shared" si="41"/>
        <v>4.4695641115584479</v>
      </c>
      <c r="AD25" s="54">
        <f t="shared" si="42"/>
        <v>0.27756324813824002</v>
      </c>
      <c r="AE25" s="21">
        <f t="shared" si="16"/>
        <v>0.18504216542549334</v>
      </c>
      <c r="AF25">
        <f t="shared" si="17"/>
        <v>0.21384582992500001</v>
      </c>
      <c r="AG25" s="58">
        <f>INDEX((WasteGen!$N$2:$N$52),MATCH(A25,WasteGen!$A$2:$A$52,0))</f>
        <v>1.28307497955</v>
      </c>
      <c r="AH25" s="58">
        <f t="shared" si="18"/>
        <v>1.9246124693250001E-3</v>
      </c>
      <c r="AI25" s="58">
        <f t="shared" si="43"/>
        <v>1.4514647653276345E-2</v>
      </c>
      <c r="AJ25" s="58">
        <f t="shared" si="44"/>
        <v>6.4550490729390285E-4</v>
      </c>
      <c r="AK25" s="56">
        <f t="shared" si="19"/>
        <v>4.3033660486260187E-4</v>
      </c>
      <c r="AL25">
        <f t="shared" si="20"/>
        <v>6.4153748977500004E-4</v>
      </c>
      <c r="AM25" s="62">
        <f>INDEX((WasteGen!$P$2:$P$52),MATCH(A25,WasteGen!$A$2:$A$52,0))</f>
        <v>10.949</v>
      </c>
      <c r="AN25" s="62">
        <f t="shared" si="21"/>
        <v>0.24635249999999997</v>
      </c>
      <c r="AO25" s="62">
        <f t="shared" si="48"/>
        <v>1.2472136303789649</v>
      </c>
      <c r="AP25" s="62">
        <f t="shared" si="49"/>
        <v>3.0480759277881474E-2</v>
      </c>
      <c r="AQ25" s="60">
        <f t="shared" si="22"/>
        <v>2.0320506185254314E-2</v>
      </c>
      <c r="AR25">
        <f t="shared" si="46"/>
        <v>8.2117499999999996E-2</v>
      </c>
      <c r="AS25" s="68">
        <f>INDEX((WasteGen!$Q$2:$Q$52),MATCH(A25,WasteGen!$A$2:$A$52,0))</f>
        <v>1.131624</v>
      </c>
      <c r="AT25" s="68">
        <f t="shared" si="23"/>
        <v>1.2730769999999999E-2</v>
      </c>
      <c r="AU25" s="68">
        <f t="shared" si="50"/>
        <v>4.1571171683242536E-2</v>
      </c>
      <c r="AV25" s="68">
        <f t="shared" si="51"/>
        <v>5.3442663459328764E-3</v>
      </c>
      <c r="AW25" s="64">
        <f t="shared" si="47"/>
        <v>3.5628442306219173E-3</v>
      </c>
      <c r="AY25" s="2">
        <f t="shared" si="24"/>
        <v>52.949001375322553</v>
      </c>
      <c r="AZ25" s="2">
        <f t="shared" si="25"/>
        <v>1323.7250343830638</v>
      </c>
      <c r="BA25">
        <f t="shared" si="26"/>
        <v>52.945438531091931</v>
      </c>
      <c r="BB25">
        <f t="shared" si="27"/>
        <v>1323.6359632772983</v>
      </c>
      <c r="BC25" s="83">
        <v>9</v>
      </c>
      <c r="BE25" s="2">
        <f t="shared" si="28"/>
        <v>43.949001375322553</v>
      </c>
      <c r="BF25">
        <f t="shared" si="29"/>
        <v>43.945438531091931</v>
      </c>
      <c r="BH25" s="2">
        <f t="shared" si="30"/>
        <v>1098.7250343830638</v>
      </c>
      <c r="BI25" s="67">
        <f t="shared" si="31"/>
        <v>1098.6359632772983</v>
      </c>
      <c r="BK25">
        <f t="shared" si="32"/>
        <v>36.457934707732271</v>
      </c>
      <c r="BL25">
        <f t="shared" si="45"/>
        <v>340.04213103622465</v>
      </c>
      <c r="BM25">
        <f t="shared" si="33"/>
        <v>2010</v>
      </c>
    </row>
    <row r="26" spans="1:65" x14ac:dyDescent="0.25">
      <c r="A26" s="24">
        <f t="shared" si="34"/>
        <v>2011</v>
      </c>
      <c r="B26" s="24">
        <v>1</v>
      </c>
      <c r="C26" s="40">
        <f>INDEX((WasteGen!$I$2:$I$52),MATCH(A26,WasteGen!$A$2:$A$52,0))</f>
        <v>62.174060999999995</v>
      </c>
      <c r="D26" s="40">
        <f t="shared" si="2"/>
        <v>8.8598036924999999</v>
      </c>
      <c r="E26" s="40">
        <f t="shared" si="3"/>
        <v>26.372447259179289</v>
      </c>
      <c r="F26" s="40">
        <f>E25*(1-Sce1LFG!$F$9)</f>
        <v>8.613150627081378</v>
      </c>
      <c r="G26" s="34">
        <f t="shared" si="4"/>
        <v>5.7421004180542514</v>
      </c>
      <c r="H26">
        <f t="shared" si="5"/>
        <v>2.9532678975</v>
      </c>
      <c r="I26" s="45">
        <f>INDEX((WasteGen!$J$2:$J$52),MATCH(A26,WasteGen!$A$2:$A$52,0))</f>
        <v>207.24687</v>
      </c>
      <c r="J26" s="45">
        <f t="shared" si="6"/>
        <v>91.39586967000001</v>
      </c>
      <c r="K26" s="45">
        <f t="shared" si="35"/>
        <v>483.20813604895278</v>
      </c>
      <c r="L26" s="45">
        <f t="shared" si="36"/>
        <v>72.604713766847283</v>
      </c>
      <c r="M26" s="43">
        <f t="shared" si="7"/>
        <v>48.403142511231522</v>
      </c>
      <c r="N26">
        <f t="shared" si="8"/>
        <v>30.465289889999998</v>
      </c>
      <c r="O26" s="48">
        <f>INDEX((WasteGen!$K$2:$K$52),MATCH(A26,WasteGen!$A$2:$A$52,0))</f>
        <v>49.739248799999999</v>
      </c>
      <c r="P26" s="48">
        <f t="shared" si="9"/>
        <v>4.8495767580000004</v>
      </c>
      <c r="Q26" s="48">
        <f t="shared" si="37"/>
        <v>37.355249609266032</v>
      </c>
      <c r="R26" s="48">
        <f t="shared" si="38"/>
        <v>2.3569272188898598</v>
      </c>
      <c r="S26" s="49">
        <f t="shared" si="10"/>
        <v>1.5712848125932397</v>
      </c>
      <c r="T26">
        <f t="shared" si="11"/>
        <v>1.6165255860000001</v>
      </c>
      <c r="U26" s="51">
        <f>INDEX((WasteGen!$L$2:$L$52),MATCH(A26,WasteGen!$A$2:$A$52,0))</f>
        <v>8.2898747999999998</v>
      </c>
      <c r="V26" s="51">
        <f t="shared" si="12"/>
        <v>3.1087030500000001E-2</v>
      </c>
      <c r="W26" s="51">
        <f t="shared" si="39"/>
        <v>0.27954730990759524</v>
      </c>
      <c r="X26" s="51">
        <f t="shared" si="40"/>
        <v>8.8500828007715797E-3</v>
      </c>
      <c r="Y26" s="36">
        <f t="shared" si="13"/>
        <v>5.9000552005143859E-3</v>
      </c>
      <c r="Z26">
        <f t="shared" si="14"/>
        <v>1.0362343499999999E-2</v>
      </c>
      <c r="AA26" s="54">
        <f>INDEX((WasteGen!$M$2:$M$52),MATCH(A26,WasteGen!$A$2:$A$52,0))</f>
        <v>20.724687000000003</v>
      </c>
      <c r="AB26" s="54">
        <f t="shared" si="15"/>
        <v>0.62174061000000014</v>
      </c>
      <c r="AC26" s="54">
        <f t="shared" si="41"/>
        <v>4.7891345652905173</v>
      </c>
      <c r="AD26" s="54">
        <f t="shared" si="42"/>
        <v>0.30217015626793076</v>
      </c>
      <c r="AE26" s="21">
        <f t="shared" si="16"/>
        <v>0.20144677084528717</v>
      </c>
      <c r="AF26">
        <f t="shared" si="17"/>
        <v>0.20724687000000003</v>
      </c>
      <c r="AG26" s="58">
        <f>INDEX((WasteGen!$N$2:$N$52),MATCH(A26,WasteGen!$A$2:$A$52,0))</f>
        <v>1.2434812200000001</v>
      </c>
      <c r="AH26" s="58">
        <f t="shared" si="18"/>
        <v>1.86522183E-3</v>
      </c>
      <c r="AI26" s="58">
        <f t="shared" si="43"/>
        <v>1.5671981764056698E-2</v>
      </c>
      <c r="AJ26" s="58">
        <f t="shared" si="44"/>
        <v>7.0788771921964806E-4</v>
      </c>
      <c r="AK26" s="56">
        <f t="shared" si="19"/>
        <v>4.7192514614643203E-4</v>
      </c>
      <c r="AL26">
        <f t="shared" si="20"/>
        <v>6.2174061000000002E-4</v>
      </c>
      <c r="AM26" s="62">
        <f>INDEX((WasteGen!$P$2:$P$52),MATCH(A26,WasteGen!$A$2:$A$52,0))</f>
        <v>10.401999999999999</v>
      </c>
      <c r="AN26" s="62">
        <f t="shared" si="21"/>
        <v>0.23404499999999995</v>
      </c>
      <c r="AO26" s="62">
        <f t="shared" si="48"/>
        <v>1.4443978969820863</v>
      </c>
      <c r="AP26" s="62">
        <f t="shared" si="49"/>
        <v>3.6860733396878467E-2</v>
      </c>
      <c r="AQ26" s="60">
        <f t="shared" si="22"/>
        <v>2.4573822264585644E-2</v>
      </c>
      <c r="AR26">
        <f t="shared" si="46"/>
        <v>7.8014999999999987E-2</v>
      </c>
      <c r="AS26" s="68">
        <f>INDEX((WasteGen!$Q$2:$Q$52),MATCH(A26,WasteGen!$A$2:$A$52,0))</f>
        <v>1.5630550000000001</v>
      </c>
      <c r="AT26" s="68">
        <f t="shared" si="23"/>
        <v>1.7584368749999999E-2</v>
      </c>
      <c r="AU26" s="68">
        <f t="shared" si="50"/>
        <v>5.2656503683839589E-2</v>
      </c>
      <c r="AV26" s="68">
        <f t="shared" si="51"/>
        <v>6.4990367494029422E-3</v>
      </c>
      <c r="AW26" s="64">
        <f t="shared" si="47"/>
        <v>4.3326911662686278E-3</v>
      </c>
      <c r="AY26" s="2">
        <f t="shared" si="24"/>
        <v>55.953253006501811</v>
      </c>
      <c r="AZ26" s="2">
        <f t="shared" si="25"/>
        <v>1398.8313251625452</v>
      </c>
      <c r="BA26">
        <f t="shared" si="26"/>
        <v>55.948920315335542</v>
      </c>
      <c r="BB26">
        <f t="shared" si="27"/>
        <v>1398.7230078833886</v>
      </c>
      <c r="BC26" s="83">
        <v>10.199999999999999</v>
      </c>
      <c r="BE26" s="2">
        <f t="shared" si="28"/>
        <v>45.753253006501808</v>
      </c>
      <c r="BF26">
        <f t="shared" si="29"/>
        <v>45.748920315335539</v>
      </c>
      <c r="BH26" s="2">
        <f t="shared" si="30"/>
        <v>1143.8313251625452</v>
      </c>
      <c r="BI26" s="67">
        <f t="shared" si="31"/>
        <v>1143.7230078833884</v>
      </c>
      <c r="BK26">
        <f t="shared" si="32"/>
        <v>35.331329327609993</v>
      </c>
      <c r="BL26">
        <f t="shared" si="45"/>
        <v>375.37346036383462</v>
      </c>
      <c r="BM26">
        <f t="shared" si="33"/>
        <v>2011</v>
      </c>
    </row>
    <row r="27" spans="1:65" x14ac:dyDescent="0.25">
      <c r="A27" s="24">
        <f t="shared" si="34"/>
        <v>2012</v>
      </c>
      <c r="B27" s="24">
        <v>1</v>
      </c>
      <c r="C27" s="40">
        <f>INDEX((WasteGen!$I$2:$I$52),MATCH(A27,WasteGen!$A$2:$A$52,0))</f>
        <v>58.180867482000004</v>
      </c>
      <c r="D27" s="40">
        <f t="shared" si="2"/>
        <v>8.2907736161849996</v>
      </c>
      <c r="E27" s="40">
        <f t="shared" si="3"/>
        <v>25.968753677030531</v>
      </c>
      <c r="F27" s="40">
        <f>E26*(1-Sce1LFG!$F$9)</f>
        <v>8.6944671983337578</v>
      </c>
      <c r="G27" s="34">
        <f t="shared" si="4"/>
        <v>5.7963114655558385</v>
      </c>
      <c r="H27">
        <f t="shared" si="5"/>
        <v>2.763591205395</v>
      </c>
      <c r="I27" s="45">
        <f>INDEX((WasteGen!$J$2:$J$52),MATCH(A27,WasteGen!$A$2:$A$52,0))</f>
        <v>193.93622494000002</v>
      </c>
      <c r="J27" s="45">
        <f t="shared" si="6"/>
        <v>85.525875198540007</v>
      </c>
      <c r="K27" s="45">
        <f t="shared" si="35"/>
        <v>493.19157867616019</v>
      </c>
      <c r="L27" s="45">
        <f t="shared" si="36"/>
        <v>75.542432571332611</v>
      </c>
      <c r="M27" s="43">
        <f t="shared" si="7"/>
        <v>50.361621714221741</v>
      </c>
      <c r="N27">
        <f t="shared" si="8"/>
        <v>28.508625066180002</v>
      </c>
      <c r="O27" s="48">
        <f>INDEX((WasteGen!$K$2:$K$52),MATCH(A27,WasteGen!$A$2:$A$52,0))</f>
        <v>46.544693985600006</v>
      </c>
      <c r="P27" s="48">
        <f t="shared" si="9"/>
        <v>4.5381076635960005</v>
      </c>
      <c r="Q27" s="48">
        <f t="shared" si="37"/>
        <v>39.367911540319739</v>
      </c>
      <c r="R27" s="48">
        <f t="shared" si="38"/>
        <v>2.5254457325422948</v>
      </c>
      <c r="S27" s="49">
        <f t="shared" si="10"/>
        <v>1.6836304883615298</v>
      </c>
      <c r="T27">
        <f t="shared" si="11"/>
        <v>1.5127025545320003</v>
      </c>
      <c r="U27" s="51">
        <f>INDEX((WasteGen!$L$2:$L$52),MATCH(A27,WasteGen!$A$2:$A$52,0))</f>
        <v>7.757448997600001</v>
      </c>
      <c r="V27" s="51">
        <f t="shared" si="12"/>
        <v>2.9090433741000003E-2</v>
      </c>
      <c r="W27" s="51">
        <f t="shared" si="39"/>
        <v>0.29902283028800647</v>
      </c>
      <c r="X27" s="51">
        <f t="shared" si="40"/>
        <v>9.6149133605888046E-3</v>
      </c>
      <c r="Y27" s="36">
        <f t="shared" si="13"/>
        <v>6.4099422403925358E-3</v>
      </c>
      <c r="Z27">
        <f t="shared" si="14"/>
        <v>9.6968112470000017E-3</v>
      </c>
      <c r="AA27" s="54">
        <f>INDEX((WasteGen!$M$2:$M$52),MATCH(A27,WasteGen!$A$2:$A$52,0))</f>
        <v>19.393622494000002</v>
      </c>
      <c r="AB27" s="54">
        <f t="shared" si="15"/>
        <v>0.58180867482000009</v>
      </c>
      <c r="AC27" s="54">
        <f t="shared" si="41"/>
        <v>5.0471681461948386</v>
      </c>
      <c r="AD27" s="54">
        <f t="shared" si="42"/>
        <v>0.32377509391567882</v>
      </c>
      <c r="AE27" s="21">
        <f t="shared" si="16"/>
        <v>0.21585006261045253</v>
      </c>
      <c r="AF27">
        <f t="shared" si="17"/>
        <v>0.19393622494000004</v>
      </c>
      <c r="AG27" s="58">
        <f>INDEX((WasteGen!$N$2:$N$52),MATCH(A27,WasteGen!$A$2:$A$52,0))</f>
        <v>1.1636173496400002</v>
      </c>
      <c r="AH27" s="58">
        <f t="shared" si="18"/>
        <v>1.7454260244600002E-3</v>
      </c>
      <c r="AI27" s="58">
        <f t="shared" si="43"/>
        <v>1.6653076218669339E-2</v>
      </c>
      <c r="AJ27" s="58">
        <f t="shared" si="44"/>
        <v>7.6433156984736031E-4</v>
      </c>
      <c r="AK27" s="56">
        <f t="shared" si="19"/>
        <v>5.0955437989824021E-4</v>
      </c>
      <c r="AL27">
        <f t="shared" si="20"/>
        <v>5.8180867482000007E-4</v>
      </c>
      <c r="AM27" s="62">
        <f>INDEX((WasteGen!$P$2:$P$52),MATCH(A27,WasteGen!$A$2:$A$52,0))</f>
        <v>7.37</v>
      </c>
      <c r="AN27" s="62">
        <f t="shared" si="21"/>
        <v>0.165825</v>
      </c>
      <c r="AO27" s="62">
        <f t="shared" si="48"/>
        <v>1.5675344877931239</v>
      </c>
      <c r="AP27" s="62">
        <f t="shared" si="49"/>
        <v>4.2688409188962446E-2</v>
      </c>
      <c r="AQ27" s="60">
        <f t="shared" si="22"/>
        <v>2.8458939459308295E-2</v>
      </c>
      <c r="AR27">
        <f t="shared" si="46"/>
        <v>5.5274999999999998E-2</v>
      </c>
      <c r="AS27" s="68">
        <f>INDEX((WasteGen!$Q$2:$Q$52),MATCH(A27,WasteGen!$A$2:$A$52,0))</f>
        <v>0.67796900000000004</v>
      </c>
      <c r="AT27" s="68">
        <f t="shared" si="23"/>
        <v>7.6271512500000003E-3</v>
      </c>
      <c r="AU27" s="68">
        <f t="shared" si="50"/>
        <v>5.2051590773033327E-2</v>
      </c>
      <c r="AV27" s="68">
        <f t="shared" si="51"/>
        <v>8.2320641608062597E-3</v>
      </c>
      <c r="AW27" s="64">
        <f t="shared" si="47"/>
        <v>5.4880427738708392E-3</v>
      </c>
      <c r="AY27" s="2">
        <f t="shared" si="24"/>
        <v>58.098280209603033</v>
      </c>
      <c r="AZ27" s="2">
        <f t="shared" si="25"/>
        <v>1452.4570052400759</v>
      </c>
      <c r="BA27">
        <f t="shared" si="26"/>
        <v>58.092792166829163</v>
      </c>
      <c r="BB27">
        <f t="shared" si="27"/>
        <v>1452.3198041707292</v>
      </c>
      <c r="BC27" s="83">
        <v>13.83</v>
      </c>
      <c r="BE27" s="2">
        <f t="shared" si="28"/>
        <v>44.268280209603034</v>
      </c>
      <c r="BF27">
        <f t="shared" si="29"/>
        <v>44.262792166829165</v>
      </c>
      <c r="BH27" s="2">
        <f t="shared" si="30"/>
        <v>1106.7070052400759</v>
      </c>
      <c r="BI27" s="67">
        <f t="shared" si="31"/>
        <v>1106.5698041707292</v>
      </c>
      <c r="BK27">
        <f t="shared" si="32"/>
        <v>33.044408670968821</v>
      </c>
      <c r="BL27">
        <f t="shared" si="45"/>
        <v>408.41786903480346</v>
      </c>
      <c r="BM27">
        <f t="shared" si="33"/>
        <v>2012</v>
      </c>
    </row>
    <row r="28" spans="1:65" x14ac:dyDescent="0.25">
      <c r="A28" s="24">
        <f t="shared" si="34"/>
        <v>2013</v>
      </c>
      <c r="B28" s="24">
        <v>1</v>
      </c>
      <c r="C28" s="40">
        <f>INDEX((WasteGen!$I$2:$I$52),MATCH(A28,WasteGen!$A$2:$A$52,0))</f>
        <v>64.456379938500007</v>
      </c>
      <c r="D28" s="40">
        <f t="shared" si="2"/>
        <v>9.1850341412362511</v>
      </c>
      <c r="E28" s="40">
        <f t="shared" si="3"/>
        <v>26.592410301511535</v>
      </c>
      <c r="F28" s="40">
        <f>E27*(1-Sce1LFG!$F$9)</f>
        <v>8.5613775167552468</v>
      </c>
      <c r="G28" s="34">
        <f t="shared" si="4"/>
        <v>5.7075850111701643</v>
      </c>
      <c r="H28">
        <f t="shared" si="5"/>
        <v>3.0616780470787504</v>
      </c>
      <c r="I28" s="45">
        <f>INDEX((WasteGen!$J$2:$J$52),MATCH(A28,WasteGen!$A$2:$A$52,0))</f>
        <v>214.85459979500001</v>
      </c>
      <c r="J28" s="45">
        <f t="shared" si="6"/>
        <v>94.750878509594997</v>
      </c>
      <c r="K28" s="45">
        <f t="shared" si="35"/>
        <v>510.83926128029862</v>
      </c>
      <c r="L28" s="45">
        <f t="shared" si="36"/>
        <v>77.103195905456559</v>
      </c>
      <c r="M28" s="43">
        <f t="shared" si="7"/>
        <v>51.402130603637701</v>
      </c>
      <c r="N28">
        <f t="shared" si="8"/>
        <v>31.583626169864999</v>
      </c>
      <c r="O28" s="48">
        <f>INDEX((WasteGen!$K$2:$K$52),MATCH(A28,WasteGen!$A$2:$A$52,0))</f>
        <v>51.565103950800001</v>
      </c>
      <c r="P28" s="48">
        <f t="shared" si="9"/>
        <v>5.0275976352030005</v>
      </c>
      <c r="Q28" s="48">
        <f t="shared" si="37"/>
        <v>41.733995058001184</v>
      </c>
      <c r="R28" s="48">
        <f t="shared" si="38"/>
        <v>2.6615141175215538</v>
      </c>
      <c r="S28" s="49">
        <f t="shared" si="10"/>
        <v>1.7743427450143692</v>
      </c>
      <c r="T28">
        <f t="shared" si="11"/>
        <v>1.6758658784010001</v>
      </c>
      <c r="U28" s="51">
        <f>INDEX((WasteGen!$L$2:$L$52),MATCH(A28,WasteGen!$A$2:$A$52,0))</f>
        <v>8.5941839918000014</v>
      </c>
      <c r="V28" s="51">
        <f t="shared" si="12"/>
        <v>3.2228189969250004E-2</v>
      </c>
      <c r="W28" s="51">
        <f t="shared" si="39"/>
        <v>0.32096625448001614</v>
      </c>
      <c r="X28" s="51">
        <f t="shared" si="40"/>
        <v>1.0284765777240331E-2</v>
      </c>
      <c r="Y28" s="36">
        <f t="shared" si="13"/>
        <v>6.8565105181602201E-3</v>
      </c>
      <c r="Z28">
        <f t="shared" si="14"/>
        <v>1.0742729989750002E-2</v>
      </c>
      <c r="AA28" s="54">
        <f>INDEX((WasteGen!$M$2:$M$52),MATCH(A28,WasteGen!$A$2:$A$52,0))</f>
        <v>21.485459979500003</v>
      </c>
      <c r="AB28" s="54">
        <f t="shared" si="15"/>
        <v>0.64456379938500008</v>
      </c>
      <c r="AC28" s="54">
        <f t="shared" si="41"/>
        <v>5.3505121869232291</v>
      </c>
      <c r="AD28" s="54">
        <f t="shared" si="42"/>
        <v>0.34121975865660947</v>
      </c>
      <c r="AE28" s="21">
        <f t="shared" si="16"/>
        <v>0.22747983910440631</v>
      </c>
      <c r="AF28">
        <f t="shared" si="17"/>
        <v>0.21485459979500005</v>
      </c>
      <c r="AG28" s="58">
        <f>INDEX((WasteGen!$N$2:$N$52),MATCH(A28,WasteGen!$A$2:$A$52,0))</f>
        <v>1.2891275987700002</v>
      </c>
      <c r="AH28" s="58">
        <f t="shared" si="18"/>
        <v>1.9336913981550003E-3</v>
      </c>
      <c r="AI28" s="58">
        <f t="shared" si="43"/>
        <v>1.7774587505806363E-2</v>
      </c>
      <c r="AJ28" s="58">
        <f t="shared" si="44"/>
        <v>8.1218011101797695E-4</v>
      </c>
      <c r="AK28" s="56">
        <f t="shared" si="19"/>
        <v>5.4145340734531797E-4</v>
      </c>
      <c r="AL28">
        <f t="shared" si="20"/>
        <v>6.4456379938500005E-4</v>
      </c>
      <c r="AM28" s="62">
        <f>INDEX((WasteGen!$P$2:$P$52),MATCH(A28,WasteGen!$A$2:$A$52,0))</f>
        <v>6.9630000000000001</v>
      </c>
      <c r="AN28" s="62">
        <f t="shared" si="21"/>
        <v>0.15666749999999999</v>
      </c>
      <c r="AO28" s="62">
        <f t="shared" si="48"/>
        <v>1.6778743423620854</v>
      </c>
      <c r="AP28" s="62">
        <f t="shared" si="49"/>
        <v>4.6327645431038331E-2</v>
      </c>
      <c r="AQ28" s="60">
        <f t="shared" si="22"/>
        <v>3.0885096954025554E-2</v>
      </c>
      <c r="AR28">
        <f t="shared" si="46"/>
        <v>5.2222499999999998E-2</v>
      </c>
      <c r="AS28" s="68">
        <f>INDEX((WasteGen!$Q$2:$Q$52),MATCH(A28,WasteGen!$A$2:$A$52,0))</f>
        <v>0.32495800000000002</v>
      </c>
      <c r="AT28" s="68">
        <f t="shared" si="23"/>
        <v>3.6557775000000004E-3</v>
      </c>
      <c r="AU28" s="68">
        <f t="shared" si="50"/>
        <v>4.7569873283081175E-2</v>
      </c>
      <c r="AV28" s="68">
        <f t="shared" si="51"/>
        <v>8.1374949899521466E-3</v>
      </c>
      <c r="AW28" s="64">
        <f t="shared" si="47"/>
        <v>5.4249966599680972E-3</v>
      </c>
      <c r="AY28" s="2">
        <f t="shared" si="24"/>
        <v>59.155246256466143</v>
      </c>
      <c r="AZ28" s="2">
        <f t="shared" si="25"/>
        <v>1478.8811564116536</v>
      </c>
      <c r="BA28">
        <f t="shared" si="26"/>
        <v>59.149821259806174</v>
      </c>
      <c r="BB28">
        <f t="shared" si="27"/>
        <v>1478.7455314951544</v>
      </c>
      <c r="BC28" s="83">
        <v>15.42</v>
      </c>
      <c r="BE28" s="2">
        <f t="shared" si="28"/>
        <v>43.735246256466141</v>
      </c>
      <c r="BF28">
        <f t="shared" si="29"/>
        <v>43.729821259806172</v>
      </c>
      <c r="BH28" s="2">
        <f t="shared" si="30"/>
        <v>1093.3811564116536</v>
      </c>
      <c r="BI28" s="67">
        <f t="shared" si="31"/>
        <v>1093.2455314951544</v>
      </c>
      <c r="BK28">
        <f t="shared" si="32"/>
        <v>36.599634488928885</v>
      </c>
      <c r="BL28">
        <f t="shared" si="45"/>
        <v>445.01750352373233</v>
      </c>
      <c r="BM28">
        <f t="shared" si="33"/>
        <v>2013</v>
      </c>
    </row>
    <row r="29" spans="1:65" x14ac:dyDescent="0.25">
      <c r="A29" s="24">
        <f t="shared" si="34"/>
        <v>2014</v>
      </c>
      <c r="B29" s="24">
        <v>1</v>
      </c>
      <c r="C29" s="40">
        <f>INDEX((WasteGen!$I$2:$I$52),MATCH(A29,WasteGen!$A$2:$A$52,0))</f>
        <v>62.520861037500005</v>
      </c>
      <c r="D29" s="40">
        <f t="shared" si="2"/>
        <v>8.9092226978437505</v>
      </c>
      <c r="E29" s="40">
        <f t="shared" si="3"/>
        <v>26.73464839535157</v>
      </c>
      <c r="F29" s="40">
        <f>E28*(1-Sce1LFG!$F$9)</f>
        <v>8.7669846040037136</v>
      </c>
      <c r="G29" s="34">
        <f t="shared" si="4"/>
        <v>5.8446564026691421</v>
      </c>
      <c r="H29">
        <f t="shared" si="5"/>
        <v>2.9697408992812502</v>
      </c>
      <c r="I29" s="45">
        <f>INDEX((WasteGen!$J$2:$J$52),MATCH(A29,WasteGen!$A$2:$A$52,0))</f>
        <v>208.40287012500002</v>
      </c>
      <c r="J29" s="45">
        <f t="shared" si="6"/>
        <v>91.905665725125004</v>
      </c>
      <c r="K29" s="45">
        <f t="shared" si="35"/>
        <v>522.88277740340027</v>
      </c>
      <c r="L29" s="45">
        <f t="shared" si="36"/>
        <v>79.862149602023351</v>
      </c>
      <c r="M29" s="43">
        <f t="shared" si="7"/>
        <v>53.241433068015567</v>
      </c>
      <c r="N29">
        <f t="shared" si="8"/>
        <v>30.635221908375001</v>
      </c>
      <c r="O29" s="48">
        <f>INDEX((WasteGen!$K$2:$K$52),MATCH(A29,WasteGen!$A$2:$A$52,0))</f>
        <v>50.01668883</v>
      </c>
      <c r="P29" s="48">
        <f t="shared" si="9"/>
        <v>4.8766271609250005</v>
      </c>
      <c r="Q29" s="48">
        <f t="shared" si="37"/>
        <v>43.789146232990689</v>
      </c>
      <c r="R29" s="48">
        <f t="shared" si="38"/>
        <v>2.8214759859354928</v>
      </c>
      <c r="S29" s="49">
        <f t="shared" si="10"/>
        <v>1.8809839906236618</v>
      </c>
      <c r="T29">
        <f t="shared" si="11"/>
        <v>1.6255423869750001</v>
      </c>
      <c r="U29" s="51">
        <f>INDEX((WasteGen!$L$2:$L$52),MATCH(A29,WasteGen!$A$2:$A$52,0))</f>
        <v>8.3361148050000011</v>
      </c>
      <c r="V29" s="51">
        <f t="shared" si="12"/>
        <v>3.1260430518750007E-2</v>
      </c>
      <c r="W29" s="51">
        <f t="shared" si="39"/>
        <v>0.341187184280558</v>
      </c>
      <c r="X29" s="51">
        <f t="shared" si="40"/>
        <v>1.1039500718208148E-2</v>
      </c>
      <c r="Y29" s="36">
        <f t="shared" si="13"/>
        <v>7.3596671454720982E-3</v>
      </c>
      <c r="Z29">
        <f t="shared" si="14"/>
        <v>1.0420143506250002E-2</v>
      </c>
      <c r="AA29" s="54">
        <f>INDEX((WasteGen!$M$2:$M$52),MATCH(A29,WasteGen!$A$2:$A$52,0))</f>
        <v>20.840287012500003</v>
      </c>
      <c r="AB29" s="54">
        <f t="shared" si="15"/>
        <v>0.62520861037500008</v>
      </c>
      <c r="AC29" s="54">
        <f t="shared" si="41"/>
        <v>5.6139931067936786</v>
      </c>
      <c r="AD29" s="54">
        <f t="shared" si="42"/>
        <v>0.36172769050455039</v>
      </c>
      <c r="AE29" s="21">
        <f t="shared" si="16"/>
        <v>0.24115179366970024</v>
      </c>
      <c r="AF29">
        <f t="shared" si="17"/>
        <v>0.20840287012500003</v>
      </c>
      <c r="AG29" s="58">
        <f>INDEX((WasteGen!$N$2:$N$52),MATCH(A29,WasteGen!$A$2:$A$52,0))</f>
        <v>1.2504172207500002</v>
      </c>
      <c r="AH29" s="58">
        <f t="shared" si="18"/>
        <v>1.8756258311250005E-3</v>
      </c>
      <c r="AI29" s="58">
        <f t="shared" si="43"/>
        <v>1.8783336475010771E-2</v>
      </c>
      <c r="AJ29" s="58">
        <f t="shared" si="44"/>
        <v>8.6687686192059462E-4</v>
      </c>
      <c r="AK29" s="56">
        <f t="shared" si="19"/>
        <v>5.7791790794706308E-4</v>
      </c>
      <c r="AL29">
        <f t="shared" si="20"/>
        <v>6.2520861037500014E-4</v>
      </c>
      <c r="AM29" s="62">
        <f>INDEX((WasteGen!$P$2:$P$52),MATCH(A29,WasteGen!$A$2:$A$52,0))</f>
        <v>5.1909999999999998</v>
      </c>
      <c r="AN29" s="62">
        <f t="shared" si="21"/>
        <v>0.11679749999999998</v>
      </c>
      <c r="AO29" s="62">
        <f t="shared" si="48"/>
        <v>1.7450831614009261</v>
      </c>
      <c r="AP29" s="62">
        <f t="shared" si="49"/>
        <v>4.9588680961159197E-2</v>
      </c>
      <c r="AQ29" s="60">
        <f t="shared" si="22"/>
        <v>3.3059120640772793E-2</v>
      </c>
      <c r="AR29">
        <f t="shared" si="46"/>
        <v>3.8932499999999995E-2</v>
      </c>
      <c r="AS29" s="68">
        <f>INDEX((WasteGen!$Q$2:$Q$52),MATCH(A29,WasteGen!$A$2:$A$52,0))</f>
        <v>0.18939</v>
      </c>
      <c r="AT29" s="68">
        <f t="shared" si="23"/>
        <v>2.1306375000000001E-3</v>
      </c>
      <c r="AU29" s="68">
        <f>AT29+AU28*$M$9</f>
        <v>4.2263665918883891E-2</v>
      </c>
      <c r="AV29" s="68">
        <f t="shared" si="51"/>
        <v>7.4368448641972821E-3</v>
      </c>
      <c r="AW29" s="64">
        <f t="shared" si="47"/>
        <v>4.9578965761315208E-3</v>
      </c>
      <c r="AY29" s="2">
        <f t="shared" si="24"/>
        <v>61.254179857248396</v>
      </c>
      <c r="AZ29" s="2">
        <f t="shared" si="25"/>
        <v>1531.3544964312098</v>
      </c>
      <c r="BA29">
        <f t="shared" si="26"/>
        <v>61.249221960672266</v>
      </c>
      <c r="BB29">
        <f t="shared" si="27"/>
        <v>1531.2305490168067</v>
      </c>
      <c r="BC29" s="83">
        <v>15.92</v>
      </c>
      <c r="BD29">
        <f>BC29/BA29%</f>
        <v>25.992166904948004</v>
      </c>
      <c r="BE29" s="2">
        <f t="shared" si="28"/>
        <v>45.334179857248394</v>
      </c>
      <c r="BF29">
        <f t="shared" si="29"/>
        <v>45.329221960672264</v>
      </c>
      <c r="BH29" s="2">
        <f t="shared" si="30"/>
        <v>1133.3544964312098</v>
      </c>
      <c r="BI29" s="67">
        <f t="shared" si="31"/>
        <v>1133.2305490168067</v>
      </c>
      <c r="BK29">
        <f>AR29+AL29+AF29+Z29+T29+N29+H29</f>
        <v>35.488885916872874</v>
      </c>
      <c r="BL29">
        <f t="shared" si="45"/>
        <v>480.50638944060518</v>
      </c>
      <c r="BM29">
        <f t="shared" si="33"/>
        <v>2014</v>
      </c>
    </row>
    <row r="30" spans="1:65" x14ac:dyDescent="0.25">
      <c r="A30" s="24">
        <v>2015</v>
      </c>
      <c r="B30" s="24">
        <v>1</v>
      </c>
      <c r="C30" s="40">
        <f>INDEX((WasteGen!$I$2:$I$52),MATCH(A30,WasteGen!$A$2:$A$52,0))</f>
        <v>63.771278258250007</v>
      </c>
      <c r="D30" s="40">
        <f t="shared" si="2"/>
        <v>9.0874071518006261</v>
      </c>
      <c r="E30" s="40">
        <f t="shared" si="3"/>
        <v>27.008177894919321</v>
      </c>
      <c r="F30" s="40">
        <f>E29*(1-Sce1LFG!$F$9)</f>
        <v>8.8138776522328737</v>
      </c>
      <c r="G30" s="34">
        <f t="shared" si="4"/>
        <v>5.8759184348219158</v>
      </c>
      <c r="H30">
        <f t="shared" si="5"/>
        <v>3.0291357172668754</v>
      </c>
      <c r="I30" s="45">
        <f>INDEX((WasteGen!$J$2:$J$52),MATCH(A30,WasteGen!$A$2:$A$52,0))</f>
        <v>212.57092752750003</v>
      </c>
      <c r="J30" s="45">
        <f t="shared" si="6"/>
        <v>93.743779039627498</v>
      </c>
      <c r="K30" s="45">
        <f t="shared" si="35"/>
        <v>534.88158153907489</v>
      </c>
      <c r="L30" s="45">
        <f t="shared" si="36"/>
        <v>81.744974903952851</v>
      </c>
      <c r="M30" s="43">
        <f t="shared" si="7"/>
        <v>54.496649935968563</v>
      </c>
      <c r="N30">
        <f t="shared" si="8"/>
        <v>31.247926346542503</v>
      </c>
      <c r="O30" s="48">
        <f>INDEX((WasteGen!$K$2:$K$52),MATCH(A30,WasteGen!$A$2:$A$52,0))</f>
        <v>51.017022606600008</v>
      </c>
      <c r="P30" s="48">
        <f t="shared" si="9"/>
        <v>4.9741597041435011</v>
      </c>
      <c r="Q30" s="48">
        <f t="shared" si="37"/>
        <v>45.802889030741859</v>
      </c>
      <c r="R30" s="48">
        <f t="shared" si="38"/>
        <v>2.9604169063923353</v>
      </c>
      <c r="S30" s="49">
        <f t="shared" si="10"/>
        <v>1.9736112709282234</v>
      </c>
      <c r="T30">
        <f t="shared" si="11"/>
        <v>1.6580532347145003</v>
      </c>
      <c r="U30" s="51">
        <f>INDEX((WasteGen!$L$2:$L$52),MATCH(A30,WasteGen!$A$2:$A$52,0))</f>
        <v>8.5028371011000008</v>
      </c>
      <c r="V30" s="51">
        <f t="shared" si="12"/>
        <v>3.1885639129125003E-2</v>
      </c>
      <c r="W30" s="51">
        <f t="shared" si="39"/>
        <v>0.36133783222810023</v>
      </c>
      <c r="X30" s="51">
        <f t="shared" si="40"/>
        <v>1.1734991181582756E-2</v>
      </c>
      <c r="Y30" s="36">
        <f t="shared" si="13"/>
        <v>7.823327454388504E-3</v>
      </c>
      <c r="Z30">
        <f t="shared" si="14"/>
        <v>1.0628546376375001E-2</v>
      </c>
      <c r="AA30" s="54">
        <f>INDEX((WasteGen!$M$2:$M$52),MATCH(A30,WasteGen!$A$2:$A$52,0))</f>
        <v>21.257092752750005</v>
      </c>
      <c r="AB30" s="54">
        <f t="shared" si="15"/>
        <v>0.63771278258250019</v>
      </c>
      <c r="AC30" s="54">
        <f t="shared" si="41"/>
        <v>5.8721652603515206</v>
      </c>
      <c r="AD30" s="54">
        <f t="shared" si="42"/>
        <v>0.3795406290246584</v>
      </c>
      <c r="AE30" s="21">
        <f t="shared" si="16"/>
        <v>0.25302708601643892</v>
      </c>
      <c r="AF30">
        <f t="shared" si="17"/>
        <v>0.21257092752750006</v>
      </c>
      <c r="AG30" s="58">
        <f>INDEX((WasteGen!$N$2:$N$52),MATCH(A30,WasteGen!$A$2:$A$52,0))</f>
        <v>1.2754255651650002</v>
      </c>
      <c r="AH30" s="58">
        <f t="shared" si="18"/>
        <v>1.9131383477475005E-3</v>
      </c>
      <c r="AI30" s="58">
        <f t="shared" si="43"/>
        <v>1.9780400693075264E-2</v>
      </c>
      <c r="AJ30" s="58">
        <f t="shared" si="44"/>
        <v>9.1607412968300512E-4</v>
      </c>
      <c r="AK30" s="56">
        <f t="shared" si="19"/>
        <v>6.1071608645533668E-4</v>
      </c>
      <c r="AL30">
        <f t="shared" si="20"/>
        <v>6.3771278258250013E-4</v>
      </c>
      <c r="AM30" s="62">
        <f>INDEX((WasteGen!$P$2:$P$52),MATCH(A30,WasteGen!$A$2:$A$52,0))</f>
        <v>5.8398750000000001</v>
      </c>
      <c r="AN30" s="62">
        <f t="shared" si="21"/>
        <v>0.13139718750000001</v>
      </c>
      <c r="AO30" s="62">
        <f t="shared" si="48"/>
        <v>1.8249053471522392</v>
      </c>
      <c r="AP30" s="62">
        <f t="shared" si="49"/>
        <v>5.1575001748687004E-2</v>
      </c>
      <c r="AQ30" s="60">
        <f t="shared" si="22"/>
        <v>3.4383334499124667E-2</v>
      </c>
      <c r="AR30">
        <f t="shared" si="46"/>
        <v>4.3799062499999999E-2</v>
      </c>
      <c r="AS30" s="68">
        <f>INDEX((WasteGen!$Q$2:$Q$52),MATCH(A30,WasteGen!$A$2:$A$52,0))</f>
        <v>0.18939</v>
      </c>
      <c r="AT30" s="68">
        <f t="shared" si="23"/>
        <v>2.1306375000000001E-3</v>
      </c>
      <c r="AU30" s="68">
        <f>AT30+AU29*$M$9</f>
        <v>3.7787005456146008E-2</v>
      </c>
      <c r="AV30" s="68">
        <f t="shared" si="51"/>
        <v>6.6072979627378806E-3</v>
      </c>
      <c r="AW30" s="64">
        <f t="shared" si="47"/>
        <v>4.4048653084919204E-3</v>
      </c>
      <c r="AY30" s="2">
        <f t="shared" si="24"/>
        <v>62.646428971083594</v>
      </c>
      <c r="AZ30" s="2">
        <f t="shared" si="25"/>
        <v>1566.1607242770899</v>
      </c>
      <c r="BA30">
        <f t="shared" si="26"/>
        <v>62.642024105775107</v>
      </c>
      <c r="BB30">
        <f t="shared" si="27"/>
        <v>1566.0506026443777</v>
      </c>
      <c r="BC30" s="82">
        <f>BC29+(BC31-BC29)/2</f>
        <v>17.114000000000001</v>
      </c>
      <c r="BE30" s="2">
        <f t="shared" si="28"/>
        <v>45.53242897108359</v>
      </c>
      <c r="BF30">
        <f t="shared" si="29"/>
        <v>45.528024105775103</v>
      </c>
      <c r="BH30" s="2">
        <f t="shared" si="30"/>
        <v>1138.3107242770898</v>
      </c>
      <c r="BI30" s="67">
        <f t="shared" si="31"/>
        <v>1138.2006026443776</v>
      </c>
      <c r="BK30">
        <f t="shared" ref="BK30:BK65" si="52">AR30+AL30+AF30+Z30+T30+N30+H30</f>
        <v>36.202751547710335</v>
      </c>
      <c r="BL30">
        <f t="shared" si="45"/>
        <v>516.70914098831554</v>
      </c>
      <c r="BM30">
        <f t="shared" si="33"/>
        <v>2015</v>
      </c>
    </row>
    <row r="31" spans="1:65" x14ac:dyDescent="0.25">
      <c r="A31" s="24">
        <v>2016</v>
      </c>
      <c r="B31" s="24">
        <v>1</v>
      </c>
      <c r="C31" s="40">
        <f>INDEX((WasteGen!$I$2:$I$52),MATCH(A31,WasteGen!$A$2:$A$52,0))</f>
        <v>65.046703823415015</v>
      </c>
      <c r="D31" s="40">
        <f t="shared" si="2"/>
        <v>9.26915529483664</v>
      </c>
      <c r="E31" s="40">
        <f t="shared" si="3"/>
        <v>27.373278344697695</v>
      </c>
      <c r="F31" s="40">
        <f>E30*(1-Sce1LFG!$F$9)</f>
        <v>8.9040548450582655</v>
      </c>
      <c r="G31" s="34">
        <f t="shared" si="4"/>
        <v>5.936036563372177</v>
      </c>
      <c r="H31">
        <f t="shared" si="5"/>
        <v>3.089718431612213</v>
      </c>
      <c r="I31" s="45">
        <f>INDEX((WasteGen!$J$2:$J$52),MATCH(A31,WasteGen!$A$2:$A$52,0))</f>
        <v>216.82234607805006</v>
      </c>
      <c r="J31" s="45">
        <f t="shared" si="6"/>
        <v>95.618654620420074</v>
      </c>
      <c r="K31" s="45">
        <f t="shared" si="35"/>
        <v>546.8794260103673</v>
      </c>
      <c r="L31" s="45">
        <f t="shared" si="36"/>
        <v>83.620810149127621</v>
      </c>
      <c r="M31" s="43">
        <f t="shared" si="7"/>
        <v>55.747206766085078</v>
      </c>
      <c r="N31">
        <f t="shared" si="8"/>
        <v>31.872884873473357</v>
      </c>
      <c r="O31" s="48">
        <f>INDEX((WasteGen!$K$2:$K$52),MATCH(A31,WasteGen!$A$2:$A$52,0))</f>
        <v>52.037363058732012</v>
      </c>
      <c r="P31" s="48">
        <f t="shared" si="9"/>
        <v>5.073642898226371</v>
      </c>
      <c r="Q31" s="48">
        <f t="shared" si="37"/>
        <v>47.779973564328031</v>
      </c>
      <c r="R31" s="48">
        <f t="shared" si="38"/>
        <v>3.0965583646402006</v>
      </c>
      <c r="S31" s="49">
        <f t="shared" si="10"/>
        <v>2.0643722430934668</v>
      </c>
      <c r="T31">
        <f t="shared" si="11"/>
        <v>1.6912142994087904</v>
      </c>
      <c r="U31" s="51">
        <f>INDEX((WasteGen!$L$2:$L$52),MATCH(A31,WasteGen!$A$2:$A$52,0))</f>
        <v>8.6728938431220026</v>
      </c>
      <c r="V31" s="51">
        <f t="shared" si="12"/>
        <v>3.2523351911707507E-2</v>
      </c>
      <c r="W31" s="51">
        <f t="shared" si="39"/>
        <v>0.38143311980992894</v>
      </c>
      <c r="X31" s="51">
        <f t="shared" si="40"/>
        <v>1.2428064329878794E-2</v>
      </c>
      <c r="Y31" s="36">
        <f t="shared" si="13"/>
        <v>8.2853762199191945E-3</v>
      </c>
      <c r="Z31">
        <f t="shared" si="14"/>
        <v>1.0841117303902503E-2</v>
      </c>
      <c r="AA31" s="54">
        <f>INDEX((WasteGen!$M$2:$M$52),MATCH(A31,WasteGen!$A$2:$A$52,0))</f>
        <v>21.682234607805007</v>
      </c>
      <c r="AB31" s="54">
        <f t="shared" si="15"/>
        <v>0.6504670382341502</v>
      </c>
      <c r="AC31" s="54">
        <f t="shared" si="41"/>
        <v>6.1256376364523115</v>
      </c>
      <c r="AD31" s="54">
        <f t="shared" si="42"/>
        <v>0.39699466213335904</v>
      </c>
      <c r="AE31" s="21">
        <f t="shared" si="16"/>
        <v>0.26466310808890603</v>
      </c>
      <c r="AF31">
        <f t="shared" si="17"/>
        <v>0.21682234607805007</v>
      </c>
      <c r="AG31" s="58">
        <f>INDEX((WasteGen!$N$2:$N$52),MATCH(A31,WasteGen!$A$2:$A$52,0))</f>
        <v>1.3009340764683004</v>
      </c>
      <c r="AH31" s="58">
        <f t="shared" si="18"/>
        <v>1.9514011147024504E-3</v>
      </c>
      <c r="AI31" s="58">
        <f t="shared" si="43"/>
        <v>2.0767100282369957E-2</v>
      </c>
      <c r="AJ31" s="58">
        <f t="shared" si="44"/>
        <v>9.6470152540775592E-4</v>
      </c>
      <c r="AK31" s="56">
        <f t="shared" si="19"/>
        <v>6.4313435027183721E-4</v>
      </c>
      <c r="AL31">
        <f t="shared" si="20"/>
        <v>6.5046703823415017E-4</v>
      </c>
      <c r="AM31" s="62">
        <f>INDEX((WasteGen!$P$2:$P$52),MATCH(A31,WasteGen!$A$2:$A$52,0))</f>
        <v>6.4887500000000005</v>
      </c>
      <c r="AN31" s="62">
        <f t="shared" si="21"/>
        <v>0.14599687500000003</v>
      </c>
      <c r="AO31" s="62">
        <f t="shared" si="48"/>
        <v>1.9169681182926803</v>
      </c>
      <c r="AP31" s="62">
        <f t="shared" si="49"/>
        <v>5.3934103859558935E-2</v>
      </c>
      <c r="AQ31" s="60">
        <f t="shared" si="22"/>
        <v>3.5956069239705957E-2</v>
      </c>
      <c r="AR31">
        <f t="shared" si="46"/>
        <v>4.8665625000000004E-2</v>
      </c>
      <c r="AS31" s="68">
        <f>INDEX((WasteGen!$Q$2:$Q$52),MATCH(A31,WasteGen!$A$2:$A$52,0))</f>
        <v>0.18939</v>
      </c>
      <c r="AT31" s="68">
        <f t="shared" si="23"/>
        <v>2.1306375000000001E-3</v>
      </c>
      <c r="AU31" s="68">
        <f t="shared" si="50"/>
        <v>3.4010204527885973E-2</v>
      </c>
      <c r="AV31" s="68">
        <f t="shared" si="51"/>
        <v>5.907438428260036E-3</v>
      </c>
      <c r="AW31" s="64">
        <f t="shared" si="47"/>
        <v>3.9382922855066907E-3</v>
      </c>
      <c r="AY31" s="2">
        <f t="shared" si="24"/>
        <v>64.061101552735039</v>
      </c>
      <c r="AZ31" s="2">
        <f t="shared" si="25"/>
        <v>1601.5275388183759</v>
      </c>
      <c r="BA31">
        <f t="shared" si="26"/>
        <v>64.057163260449528</v>
      </c>
      <c r="BB31">
        <f t="shared" si="27"/>
        <v>1601.4290815112381</v>
      </c>
      <c r="BC31" s="82">
        <f>BC29*(1+$BD$18)</f>
        <v>18.308</v>
      </c>
      <c r="BD31">
        <f>BC31/BA31%</f>
        <v>28.580722386287455</v>
      </c>
      <c r="BE31" s="2">
        <f t="shared" si="28"/>
        <v>45.753101552735039</v>
      </c>
      <c r="BF31">
        <f t="shared" si="29"/>
        <v>45.749163260449528</v>
      </c>
      <c r="BH31" s="2">
        <f t="shared" si="30"/>
        <v>1143.8275388183761</v>
      </c>
      <c r="BI31" s="67">
        <f t="shared" si="31"/>
        <v>1143.7290815112383</v>
      </c>
      <c r="BK31">
        <f t="shared" si="52"/>
        <v>36.930797159914547</v>
      </c>
      <c r="BL31">
        <f t="shared" si="45"/>
        <v>553.63993814823004</v>
      </c>
      <c r="BM31">
        <f t="shared" si="33"/>
        <v>2016</v>
      </c>
    </row>
    <row r="32" spans="1:65" x14ac:dyDescent="0.25">
      <c r="A32" s="24">
        <v>2017</v>
      </c>
      <c r="B32" s="24">
        <v>1</v>
      </c>
      <c r="C32" s="40">
        <f>INDEX((WasteGen!$I$2:$I$52),MATCH(A32,WasteGen!$A$2:$A$52,0))</f>
        <v>66.34763789988331</v>
      </c>
      <c r="D32" s="40">
        <f t="shared" si="2"/>
        <v>9.4545384007333713</v>
      </c>
      <c r="E32" s="40">
        <f t="shared" si="3"/>
        <v>27.803395600897503</v>
      </c>
      <c r="F32" s="40">
        <f>E31*(1-Sce1LFG!$F$9)</f>
        <v>9.0244211445335676</v>
      </c>
      <c r="G32" s="34">
        <f t="shared" si="4"/>
        <v>6.0162807630223778</v>
      </c>
      <c r="H32">
        <f t="shared" si="5"/>
        <v>3.1515128002444572</v>
      </c>
      <c r="I32" s="45">
        <f>INDEX((WasteGen!$J$2:$J$52),MATCH(A32,WasteGen!$A$2:$A$52,0))</f>
        <v>221.15879299961102</v>
      </c>
      <c r="J32" s="45">
        <f t="shared" si="6"/>
        <v>97.531027712828461</v>
      </c>
      <c r="K32" s="45">
        <f t="shared" si="35"/>
        <v>558.9139583582006</v>
      </c>
      <c r="L32" s="45">
        <f t="shared" si="36"/>
        <v>85.496495364995184</v>
      </c>
      <c r="M32" s="43">
        <f t="shared" si="7"/>
        <v>56.997663576663456</v>
      </c>
      <c r="N32">
        <f t="shared" si="8"/>
        <v>32.510342570942818</v>
      </c>
      <c r="O32" s="48">
        <f>INDEX((WasteGen!$K$2:$K$52),MATCH(A32,WasteGen!$A$2:$A$52,0))</f>
        <v>53.078110319906642</v>
      </c>
      <c r="P32" s="48">
        <f t="shared" si="9"/>
        <v>5.1751157561908974</v>
      </c>
      <c r="Q32" s="48">
        <f t="shared" si="37"/>
        <v>49.72486782283994</v>
      </c>
      <c r="R32" s="48">
        <f t="shared" si="38"/>
        <v>3.2302214976789916</v>
      </c>
      <c r="S32" s="49">
        <f t="shared" si="10"/>
        <v>2.1534809984526611</v>
      </c>
      <c r="T32">
        <f t="shared" si="11"/>
        <v>1.7250385853969659</v>
      </c>
      <c r="U32" s="51">
        <f>INDEX((WasteGen!$L$2:$L$52),MATCH(A32,WasteGen!$A$2:$A$52,0))</f>
        <v>8.8463517199844404</v>
      </c>
      <c r="V32" s="51">
        <f t="shared" si="12"/>
        <v>3.3173818949941654E-2</v>
      </c>
      <c r="W32" s="51">
        <f t="shared" si="39"/>
        <v>0.40148770537843032</v>
      </c>
      <c r="X32" s="51">
        <f t="shared" si="40"/>
        <v>1.3119233381440287E-2</v>
      </c>
      <c r="Y32" s="36">
        <f t="shared" si="13"/>
        <v>8.7461555876268571E-3</v>
      </c>
      <c r="Z32">
        <f t="shared" si="14"/>
        <v>1.1057939649980551E-2</v>
      </c>
      <c r="AA32" s="54">
        <f>INDEX((WasteGen!$M$2:$M$52),MATCH(A32,WasteGen!$A$2:$A$52,0))</f>
        <v>22.115879299961104</v>
      </c>
      <c r="AB32" s="54">
        <f t="shared" si="15"/>
        <v>0.66347637899883316</v>
      </c>
      <c r="AC32" s="54">
        <f t="shared" si="41"/>
        <v>6.3749830542102481</v>
      </c>
      <c r="AD32" s="54">
        <f t="shared" si="42"/>
        <v>0.41413096124089632</v>
      </c>
      <c r="AE32" s="21">
        <f t="shared" si="16"/>
        <v>0.27608730749393084</v>
      </c>
      <c r="AF32">
        <f t="shared" si="17"/>
        <v>0.22115879299961105</v>
      </c>
      <c r="AG32" s="58">
        <f>INDEX((WasteGen!$N$2:$N$52),MATCH(A32,WasteGen!$A$2:$A$52,0))</f>
        <v>1.3269527579976661</v>
      </c>
      <c r="AH32" s="58">
        <f t="shared" si="18"/>
        <v>1.9904291369964994E-3</v>
      </c>
      <c r="AI32" s="58">
        <f t="shared" si="43"/>
        <v>2.1744705987143891E-2</v>
      </c>
      <c r="AJ32" s="58">
        <f t="shared" si="44"/>
        <v>1.0128234322225674E-3</v>
      </c>
      <c r="AK32" s="56">
        <f t="shared" si="19"/>
        <v>6.7521562148171153E-4</v>
      </c>
      <c r="AL32">
        <f t="shared" si="20"/>
        <v>6.6347637899883305E-4</v>
      </c>
      <c r="AM32" s="62">
        <f>INDEX((WasteGen!$P$2:$P$52),MATCH(A32,WasteGen!$A$2:$A$52,0))</f>
        <v>7.1376250000000008</v>
      </c>
      <c r="AN32" s="62">
        <f t="shared" si="21"/>
        <v>0.16059656250000001</v>
      </c>
      <c r="AO32" s="62">
        <f t="shared" si="48"/>
        <v>2.02090971085202</v>
      </c>
      <c r="AP32" s="62">
        <f t="shared" si="49"/>
        <v>5.6654969940660473E-2</v>
      </c>
      <c r="AQ32" s="60">
        <f t="shared" si="22"/>
        <v>3.7769979960440313E-2</v>
      </c>
      <c r="AR32">
        <f t="shared" si="46"/>
        <v>5.3532187500000002E-2</v>
      </c>
      <c r="AS32" s="68">
        <f>INDEX((WasteGen!$Q$2:$Q$52),MATCH(A32,WasteGen!$A$2:$A$52,0))</f>
        <v>0.18939</v>
      </c>
      <c r="AT32" s="68">
        <f t="shared" si="23"/>
        <v>2.1306375000000001E-3</v>
      </c>
      <c r="AU32" s="68">
        <f t="shared" si="50"/>
        <v>3.0823850465424418E-2</v>
      </c>
      <c r="AV32" s="68">
        <f t="shared" si="51"/>
        <v>5.3169915624615548E-3</v>
      </c>
      <c r="AW32" s="64">
        <f t="shared" si="47"/>
        <v>3.5446610416410363E-3</v>
      </c>
      <c r="AY32" s="2">
        <f t="shared" si="24"/>
        <v>65.494248657843613</v>
      </c>
      <c r="AZ32" s="2">
        <f t="shared" si="25"/>
        <v>1637.3562164460902</v>
      </c>
      <c r="BA32">
        <f t="shared" si="26"/>
        <v>65.490703996801969</v>
      </c>
      <c r="BB32">
        <f t="shared" si="27"/>
        <v>1637.2675999200492</v>
      </c>
      <c r="BC32">
        <f>BC31+$BD$44</f>
        <v>19.455673869602979</v>
      </c>
      <c r="BE32" s="2">
        <f t="shared" si="28"/>
        <v>46.038574788240638</v>
      </c>
      <c r="BF32">
        <f>BA32-BC32</f>
        <v>46.035030127198993</v>
      </c>
      <c r="BH32" s="2">
        <f t="shared" si="30"/>
        <v>1150.964369706016</v>
      </c>
      <c r="BI32" s="67">
        <f>BF32*$A$4</f>
        <v>1150.8757531799749</v>
      </c>
      <c r="BK32">
        <f t="shared" si="52"/>
        <v>37.673306353112828</v>
      </c>
      <c r="BL32">
        <f t="shared" si="45"/>
        <v>591.31324450134287</v>
      </c>
      <c r="BM32">
        <f t="shared" si="33"/>
        <v>2017</v>
      </c>
    </row>
    <row r="33" spans="1:65" x14ac:dyDescent="0.25">
      <c r="A33" s="24">
        <v>2018</v>
      </c>
      <c r="B33" s="24">
        <v>1</v>
      </c>
      <c r="C33" s="40">
        <f>INDEX((WasteGen!$I$2:$I$52),MATCH(A33,WasteGen!$A$2:$A$52,0))</f>
        <v>67.67459065788097</v>
      </c>
      <c r="D33" s="40">
        <f t="shared" si="2"/>
        <v>9.6436291687480384</v>
      </c>
      <c r="E33" s="40">
        <f t="shared" si="3"/>
        <v>28.280802587888743</v>
      </c>
      <c r="F33" s="40">
        <f>E32*(1-Sce1LFG!$F$9)</f>
        <v>9.1662221817567975</v>
      </c>
      <c r="G33" s="34">
        <f t="shared" si="4"/>
        <v>6.1108147878378647</v>
      </c>
      <c r="H33">
        <f t="shared" si="5"/>
        <v>3.214543056249346</v>
      </c>
      <c r="I33" s="45">
        <f>INDEX((WasteGen!$J$2:$J$52),MATCH(A33,WasteGen!$A$2:$A$52,0))</f>
        <v>225.58196885960325</v>
      </c>
      <c r="J33" s="45">
        <f t="shared" si="6"/>
        <v>99.481648267085035</v>
      </c>
      <c r="K33" s="45">
        <f t="shared" si="35"/>
        <v>571.01769043851516</v>
      </c>
      <c r="L33" s="45">
        <f t="shared" si="36"/>
        <v>87.377916186770449</v>
      </c>
      <c r="M33" s="43">
        <f t="shared" si="7"/>
        <v>58.251944124513628</v>
      </c>
      <c r="N33">
        <f t="shared" si="8"/>
        <v>33.160549422361676</v>
      </c>
      <c r="O33" s="48">
        <f>INDEX((WasteGen!$K$2:$K$52),MATCH(A33,WasteGen!$A$2:$A$52,0))</f>
        <v>54.139672526304778</v>
      </c>
      <c r="P33" s="48">
        <f t="shared" si="9"/>
        <v>5.2786180713147166</v>
      </c>
      <c r="Q33" s="48">
        <f t="shared" si="37"/>
        <v>51.64177752497082</v>
      </c>
      <c r="R33" s="48">
        <f t="shared" si="38"/>
        <v>3.3617083691838348</v>
      </c>
      <c r="S33" s="49">
        <f t="shared" si="10"/>
        <v>2.2411389127892232</v>
      </c>
      <c r="T33">
        <f t="shared" si="11"/>
        <v>1.7595393571049054</v>
      </c>
      <c r="U33" s="51">
        <f>INDEX((WasteGen!$L$2:$L$52),MATCH(A33,WasteGen!$A$2:$A$52,0))</f>
        <v>9.0232787543841297</v>
      </c>
      <c r="V33" s="51">
        <f t="shared" si="12"/>
        <v>3.3837295328940489E-2</v>
      </c>
      <c r="W33" s="51">
        <f t="shared" si="39"/>
        <v>0.42151599820317487</v>
      </c>
      <c r="X33" s="51">
        <f t="shared" si="40"/>
        <v>1.3809002504195905E-2</v>
      </c>
      <c r="Y33" s="36">
        <f t="shared" si="13"/>
        <v>9.2060016694639358E-3</v>
      </c>
      <c r="Z33">
        <f t="shared" si="14"/>
        <v>1.1279098442980163E-2</v>
      </c>
      <c r="AA33" s="54">
        <f>INDEX((WasteGen!$M$2:$M$52),MATCH(A33,WasteGen!$A$2:$A$52,0))</f>
        <v>22.558196885960328</v>
      </c>
      <c r="AB33" s="54">
        <f t="shared" si="15"/>
        <v>0.67674590657880984</v>
      </c>
      <c r="AC33" s="54">
        <f t="shared" si="41"/>
        <v>6.6207407083295919</v>
      </c>
      <c r="AD33" s="54">
        <f t="shared" si="42"/>
        <v>0.43098825245946598</v>
      </c>
      <c r="AE33" s="21">
        <f t="shared" si="16"/>
        <v>0.28732550163964399</v>
      </c>
      <c r="AF33">
        <f t="shared" si="17"/>
        <v>0.22558196885960327</v>
      </c>
      <c r="AG33" s="58">
        <f>INDEX((WasteGen!$N$2:$N$52),MATCH(A33,WasteGen!$A$2:$A$52,0))</f>
        <v>1.3534918131576195</v>
      </c>
      <c r="AH33" s="58">
        <f t="shared" si="18"/>
        <v>2.0302377197364292E-3</v>
      </c>
      <c r="AI33" s="58">
        <f t="shared" si="43"/>
        <v>2.2714441881824546E-2</v>
      </c>
      <c r="AJ33" s="58">
        <f t="shared" si="44"/>
        <v>1.0605018250557771E-3</v>
      </c>
      <c r="AK33" s="56">
        <f t="shared" si="19"/>
        <v>7.0700121670385133E-4</v>
      </c>
      <c r="AL33">
        <f t="shared" si="20"/>
        <v>6.7674590657880972E-4</v>
      </c>
      <c r="AM33" s="62">
        <f>INDEX((WasteGen!$P$2:$P$52),MATCH(A33,WasteGen!$A$2:$A$52,0))</f>
        <v>7.7865000000000011</v>
      </c>
      <c r="AN33" s="62">
        <f t="shared" si="21"/>
        <v>0.17519625000000003</v>
      </c>
      <c r="AO33" s="62">
        <f t="shared" si="48"/>
        <v>2.1363790526011499</v>
      </c>
      <c r="AP33" s="62">
        <f t="shared" si="49"/>
        <v>5.9726908250870112E-2</v>
      </c>
      <c r="AQ33" s="60">
        <f t="shared" si="22"/>
        <v>3.9817938833913408E-2</v>
      </c>
      <c r="AR33">
        <f t="shared" si="46"/>
        <v>5.8398750000000006E-2</v>
      </c>
      <c r="AS33" s="68">
        <f>INDEX((WasteGen!$Q$2:$Q$52),MATCH(A33,WasteGen!$A$2:$A$52,0))</f>
        <v>0.18939</v>
      </c>
      <c r="AT33" s="68">
        <f t="shared" si="23"/>
        <v>2.1306375000000001E-3</v>
      </c>
      <c r="AU33" s="68">
        <f t="shared" si="50"/>
        <v>2.8135635649706649E-2</v>
      </c>
      <c r="AV33" s="68">
        <f t="shared" si="51"/>
        <v>4.8188523157177698E-3</v>
      </c>
      <c r="AW33" s="64">
        <f t="shared" si="47"/>
        <v>3.2125682104785129E-3</v>
      </c>
      <c r="AY33" s="2">
        <f t="shared" si="24"/>
        <v>66.94416683671092</v>
      </c>
      <c r="AZ33" s="2">
        <f t="shared" si="25"/>
        <v>1673.604170917773</v>
      </c>
      <c r="BA33">
        <f t="shared" si="26"/>
        <v>66.940954268500434</v>
      </c>
      <c r="BB33">
        <f t="shared" si="27"/>
        <v>1673.5238567125109</v>
      </c>
      <c r="BC33">
        <f t="shared" ref="BC33:BC44" si="53">BC32+$BD$44</f>
        <v>20.603347739205958</v>
      </c>
      <c r="BE33" s="2">
        <f t="shared" si="28"/>
        <v>46.340819097504962</v>
      </c>
      <c r="BF33">
        <f t="shared" si="29"/>
        <v>46.337606529294476</v>
      </c>
      <c r="BH33" s="2">
        <f t="shared" si="30"/>
        <v>1158.5204774376241</v>
      </c>
      <c r="BI33" s="67">
        <f t="shared" si="31"/>
        <v>1158.440163232362</v>
      </c>
      <c r="BK33">
        <f t="shared" si="52"/>
        <v>38.430568398925089</v>
      </c>
      <c r="BL33">
        <f t="shared" si="45"/>
        <v>629.74381290026793</v>
      </c>
      <c r="BM33">
        <f t="shared" si="33"/>
        <v>2018</v>
      </c>
    </row>
    <row r="34" spans="1:65" x14ac:dyDescent="0.25">
      <c r="A34" s="24">
        <v>2019</v>
      </c>
      <c r="B34" s="24">
        <v>1</v>
      </c>
      <c r="C34" s="40">
        <f>INDEX((WasteGen!$I$2:$I$52),MATCH(A34,WasteGen!$A$2:$A$52,0))</f>
        <v>69.028082471038587</v>
      </c>
      <c r="D34" s="40">
        <f t="shared" si="2"/>
        <v>9.8365017521229987</v>
      </c>
      <c r="E34" s="40">
        <f t="shared" si="3"/>
        <v>28.793690644761408</v>
      </c>
      <c r="F34" s="40">
        <f>E33*(1-Sce1LFG!$F$9)</f>
        <v>9.3236136952503337</v>
      </c>
      <c r="G34" s="34">
        <f t="shared" si="4"/>
        <v>6.2157424635002219</v>
      </c>
      <c r="H34">
        <f t="shared" si="5"/>
        <v>3.2788339173743331</v>
      </c>
      <c r="I34" s="45">
        <f>INDEX((WasteGen!$J$2:$J$52),MATCH(A34,WasteGen!$A$2:$A$52,0))</f>
        <v>230.09360823679532</v>
      </c>
      <c r="J34" s="45">
        <f t="shared" si="6"/>
        <v>101.47128123242673</v>
      </c>
      <c r="K34" s="45">
        <f t="shared" si="35"/>
        <v>583.21881630952726</v>
      </c>
      <c r="L34" s="45">
        <f t="shared" si="36"/>
        <v>89.270155361414666</v>
      </c>
      <c r="M34" s="43">
        <f t="shared" si="7"/>
        <v>59.513436907609773</v>
      </c>
      <c r="N34">
        <f t="shared" si="8"/>
        <v>33.823760410808909</v>
      </c>
      <c r="O34" s="48">
        <f>INDEX((WasteGen!$K$2:$K$52),MATCH(A34,WasteGen!$A$2:$A$52,0))</f>
        <v>55.222465976830875</v>
      </c>
      <c r="P34" s="48">
        <f t="shared" si="9"/>
        <v>5.3841904327410104</v>
      </c>
      <c r="Q34" s="48">
        <f t="shared" si="37"/>
        <v>53.534664645981699</v>
      </c>
      <c r="R34" s="48">
        <f t="shared" si="38"/>
        <v>3.49130331173013</v>
      </c>
      <c r="S34" s="49">
        <f t="shared" si="10"/>
        <v>2.32753554115342</v>
      </c>
      <c r="T34">
        <f t="shared" si="11"/>
        <v>1.7947301442470036</v>
      </c>
      <c r="U34" s="51">
        <f>INDEX((WasteGen!$L$2:$L$52),MATCH(A34,WasteGen!$A$2:$A$52,0))</f>
        <v>9.2037443294718138</v>
      </c>
      <c r="V34" s="51">
        <f t="shared" si="12"/>
        <v>3.4514041235519301E-2</v>
      </c>
      <c r="W34" s="51">
        <f t="shared" si="39"/>
        <v>0.44153217213971963</v>
      </c>
      <c r="X34" s="51">
        <f t="shared" si="40"/>
        <v>1.4497867298974563E-2</v>
      </c>
      <c r="Y34" s="36">
        <f t="shared" si="13"/>
        <v>9.6652448659830421E-3</v>
      </c>
      <c r="Z34">
        <f t="shared" si="14"/>
        <v>1.1504680411839767E-2</v>
      </c>
      <c r="AA34" s="54">
        <f>INDEX((WasteGen!$M$2:$M$52),MATCH(A34,WasteGen!$A$2:$A$52,0))</f>
        <v>23.009360823679533</v>
      </c>
      <c r="AB34" s="54">
        <f t="shared" si="15"/>
        <v>0.69028082471038599</v>
      </c>
      <c r="AC34" s="54">
        <f t="shared" si="41"/>
        <v>6.8634185443566276</v>
      </c>
      <c r="AD34" s="54">
        <f t="shared" si="42"/>
        <v>0.44760298868334997</v>
      </c>
      <c r="AE34" s="21">
        <f t="shared" si="16"/>
        <v>0.29840199245556664</v>
      </c>
      <c r="AF34">
        <f t="shared" si="17"/>
        <v>0.23009360823679534</v>
      </c>
      <c r="AG34" s="58">
        <f>INDEX((WasteGen!$N$2:$N$52),MATCH(A34,WasteGen!$A$2:$A$52,0))</f>
        <v>1.380561649420772</v>
      </c>
      <c r="AH34" s="58">
        <f t="shared" si="18"/>
        <v>2.0708424741311578E-3</v>
      </c>
      <c r="AI34" s="58">
        <f t="shared" si="43"/>
        <v>2.3677487953234037E-2</v>
      </c>
      <c r="AJ34" s="58">
        <f t="shared" si="44"/>
        <v>1.1077964027216675E-3</v>
      </c>
      <c r="AK34" s="56">
        <f t="shared" si="19"/>
        <v>7.3853093514777827E-4</v>
      </c>
      <c r="AL34">
        <f t="shared" si="20"/>
        <v>6.9028082471038596E-4</v>
      </c>
      <c r="AM34" s="62">
        <f>INDEX((WasteGen!$P$2:$P$52),MATCH(A34,WasteGen!$A$2:$A$52,0))</f>
        <v>8.4353750000000005</v>
      </c>
      <c r="AN34" s="62">
        <f t="shared" si="21"/>
        <v>0.18979593750000001</v>
      </c>
      <c r="AO34" s="62">
        <f t="shared" si="48"/>
        <v>2.2630354470633791</v>
      </c>
      <c r="AP34" s="62">
        <f t="shared" si="49"/>
        <v>6.3139543037770612E-2</v>
      </c>
      <c r="AQ34" s="60">
        <f t="shared" si="22"/>
        <v>4.209302869184707E-2</v>
      </c>
      <c r="AR34">
        <f t="shared" si="46"/>
        <v>6.3265312500000004E-2</v>
      </c>
      <c r="AS34" s="68">
        <f>INDEX((WasteGen!$Q$2:$Q$52),MATCH(A34,WasteGen!$A$2:$A$52,0))</f>
        <v>0.18939</v>
      </c>
      <c r="AT34" s="68">
        <f t="shared" si="23"/>
        <v>2.1306375000000001E-3</v>
      </c>
      <c r="AU34" s="68">
        <f t="shared" si="50"/>
        <v>2.5867683390232436E-2</v>
      </c>
      <c r="AV34" s="68">
        <f t="shared" si="51"/>
        <v>4.398589759474214E-3</v>
      </c>
      <c r="AW34" s="64">
        <f t="shared" si="47"/>
        <v>2.9323931729828092E-3</v>
      </c>
      <c r="AY34" s="2">
        <f t="shared" si="24"/>
        <v>68.410546102384941</v>
      </c>
      <c r="AZ34" s="2">
        <f t="shared" si="25"/>
        <v>1710.2636525596236</v>
      </c>
      <c r="BA34">
        <f t="shared" si="26"/>
        <v>68.407613709211958</v>
      </c>
      <c r="BB34">
        <f t="shared" si="27"/>
        <v>1710.1903427302989</v>
      </c>
      <c r="BC34">
        <f t="shared" si="53"/>
        <v>21.751021608808937</v>
      </c>
      <c r="BE34" s="2">
        <f t="shared" si="28"/>
        <v>46.659524493576001</v>
      </c>
      <c r="BF34">
        <f t="shared" si="29"/>
        <v>46.656592100403017</v>
      </c>
      <c r="BH34" s="2">
        <f t="shared" si="30"/>
        <v>1166.4881123394</v>
      </c>
      <c r="BI34" s="67">
        <f t="shared" si="31"/>
        <v>1166.4148025100753</v>
      </c>
      <c r="BK34">
        <f t="shared" si="52"/>
        <v>39.202878354403595</v>
      </c>
      <c r="BL34">
        <f t="shared" si="45"/>
        <v>668.94669125467158</v>
      </c>
      <c r="BM34">
        <f t="shared" si="33"/>
        <v>2019</v>
      </c>
    </row>
    <row r="35" spans="1:65" x14ac:dyDescent="0.25">
      <c r="A35" s="24">
        <v>2020</v>
      </c>
      <c r="B35" s="24">
        <v>1</v>
      </c>
      <c r="C35" s="40">
        <f>INDEX((WasteGen!$I$2:$I$52),MATCH(A35,WasteGen!$A$2:$A$52,0))</f>
        <v>70.408644120459371</v>
      </c>
      <c r="D35" s="40">
        <f t="shared" si="2"/>
        <v>10.033231787165461</v>
      </c>
      <c r="E35" s="40">
        <f t="shared" si="3"/>
        <v>29.334219825697886</v>
      </c>
      <c r="F35" s="40">
        <f>E34*(1-Sce1LFG!$F$9)</f>
        <v>9.492702606228983</v>
      </c>
      <c r="G35" s="34">
        <f t="shared" si="4"/>
        <v>6.3284684041526553</v>
      </c>
      <c r="H35">
        <f t="shared" si="5"/>
        <v>3.3444105957218202</v>
      </c>
      <c r="I35" s="45">
        <f>INDEX((WasteGen!$J$2:$J$52),MATCH(A35,WasteGen!$A$2:$A$52,0))</f>
        <v>234.69548040153123</v>
      </c>
      <c r="J35" s="45">
        <f t="shared" si="6"/>
        <v>103.50070685707527</v>
      </c>
      <c r="K35" s="45">
        <f t="shared" si="35"/>
        <v>595.54190255441256</v>
      </c>
      <c r="L35" s="45">
        <f t="shared" si="36"/>
        <v>91.177620612189941</v>
      </c>
      <c r="M35" s="43">
        <f t="shared" si="7"/>
        <v>60.785080408126625</v>
      </c>
      <c r="N35">
        <f t="shared" si="8"/>
        <v>34.500235619025091</v>
      </c>
      <c r="O35" s="48">
        <f>INDEX((WasteGen!$K$2:$K$52),MATCH(A35,WasteGen!$A$2:$A$52,0))</f>
        <v>56.326915296367496</v>
      </c>
      <c r="P35" s="48">
        <f t="shared" si="9"/>
        <v>5.4918742413958306</v>
      </c>
      <c r="Q35" s="48">
        <f t="shared" si="37"/>
        <v>55.407264708046625</v>
      </c>
      <c r="R35" s="48">
        <f t="shared" si="38"/>
        <v>3.6192741793309029</v>
      </c>
      <c r="S35" s="49">
        <f t="shared" si="10"/>
        <v>2.4128494528872686</v>
      </c>
      <c r="T35">
        <f t="shared" si="11"/>
        <v>1.8306247471319437</v>
      </c>
      <c r="U35" s="51">
        <f>INDEX((WasteGen!$L$2:$L$52),MATCH(A35,WasteGen!$A$2:$A$52,0))</f>
        <v>9.3878192160612493</v>
      </c>
      <c r="V35" s="51">
        <f t="shared" si="12"/>
        <v>3.5204322060229686E-2</v>
      </c>
      <c r="W35" s="51">
        <f t="shared" si="39"/>
        <v>0.46155017893031114</v>
      </c>
      <c r="X35" s="51">
        <f t="shared" si="40"/>
        <v>1.5186315269638167E-2</v>
      </c>
      <c r="Y35" s="36">
        <f t="shared" si="13"/>
        <v>1.0124210179758777E-2</v>
      </c>
      <c r="Z35">
        <f t="shared" si="14"/>
        <v>1.1734774020076562E-2</v>
      </c>
      <c r="AA35" s="54">
        <f>INDEX((WasteGen!$M$2:$M$52),MATCH(A35,WasteGen!$A$2:$A$52,0))</f>
        <v>23.469548040153125</v>
      </c>
      <c r="AB35" s="54">
        <f t="shared" si="15"/>
        <v>0.70408644120459374</v>
      </c>
      <c r="AC35" s="54">
        <f t="shared" si="41"/>
        <v>7.1034954753905932</v>
      </c>
      <c r="AD35" s="54">
        <f t="shared" si="42"/>
        <v>0.46400951017062853</v>
      </c>
      <c r="AE35" s="21">
        <f t="shared" si="16"/>
        <v>0.30933967344708568</v>
      </c>
      <c r="AF35">
        <f t="shared" si="17"/>
        <v>0.23469548040153126</v>
      </c>
      <c r="AG35" s="58">
        <f>INDEX((WasteGen!$N$2:$N$52),MATCH(A35,WasteGen!$A$2:$A$52,0))</f>
        <v>1.4081728824091875</v>
      </c>
      <c r="AH35" s="58">
        <f t="shared" si="18"/>
        <v>2.1122593236137812E-3</v>
      </c>
      <c r="AI35" s="58">
        <f t="shared" si="43"/>
        <v>2.4634982562991181E-2</v>
      </c>
      <c r="AJ35" s="58">
        <f t="shared" si="44"/>
        <v>1.154764713856635E-3</v>
      </c>
      <c r="AK35" s="56">
        <f t="shared" si="19"/>
        <v>7.6984314257109001E-4</v>
      </c>
      <c r="AL35">
        <f t="shared" si="20"/>
        <v>7.0408644120459373E-4</v>
      </c>
      <c r="AM35" s="62">
        <f>INDEX((WasteGen!$P$2:$P$52),MATCH(A35,WasteGen!$A$2:$A$52,0))</f>
        <v>9.0842500000000008</v>
      </c>
      <c r="AN35" s="62">
        <f t="shared" si="21"/>
        <v>0.20439562500000003</v>
      </c>
      <c r="AO35" s="62">
        <f t="shared" si="48"/>
        <v>2.4005482668646079</v>
      </c>
      <c r="AP35" s="62">
        <f t="shared" si="49"/>
        <v>6.6882805198771489E-2</v>
      </c>
      <c r="AQ35" s="60">
        <f t="shared" si="22"/>
        <v>4.458853679918099E-2</v>
      </c>
      <c r="AR35">
        <f t="shared" si="46"/>
        <v>6.8131875000000008E-2</v>
      </c>
      <c r="AS35" s="68">
        <f>INDEX((WasteGen!$Q$2:$Q$52),MATCH(A35,WasteGen!$A$2:$A$52,0))</f>
        <v>0.18939</v>
      </c>
      <c r="AT35" s="68">
        <f t="shared" si="23"/>
        <v>2.1306375000000001E-3</v>
      </c>
      <c r="AU35" s="68">
        <f t="shared" si="50"/>
        <v>2.3954291863193769E-2</v>
      </c>
      <c r="AV35" s="68">
        <f t="shared" si="51"/>
        <v>4.0440290270386666E-3</v>
      </c>
      <c r="AW35" s="64">
        <f t="shared" si="47"/>
        <v>2.6960193513591111E-3</v>
      </c>
      <c r="AY35" s="2">
        <f t="shared" si="24"/>
        <v>69.893916548086509</v>
      </c>
      <c r="AZ35" s="2">
        <f t="shared" si="25"/>
        <v>1747.3479137021627</v>
      </c>
      <c r="BA35">
        <f t="shared" si="26"/>
        <v>69.891220528735147</v>
      </c>
      <c r="BB35">
        <f t="shared" si="27"/>
        <v>1747.2805132183787</v>
      </c>
      <c r="BC35">
        <f t="shared" si="53"/>
        <v>22.898695478411916</v>
      </c>
      <c r="BE35" s="2">
        <f t="shared" si="28"/>
        <v>46.995221069674592</v>
      </c>
      <c r="BF35">
        <f t="shared" si="29"/>
        <v>46.992525050323231</v>
      </c>
      <c r="BH35" s="2">
        <f t="shared" si="30"/>
        <v>1174.8805267418647</v>
      </c>
      <c r="BI35" s="67">
        <f t="shared" si="31"/>
        <v>1174.8131262580807</v>
      </c>
      <c r="BK35">
        <f t="shared" si="52"/>
        <v>39.990537177741665</v>
      </c>
      <c r="BL35">
        <f t="shared" si="45"/>
        <v>708.93722843241324</v>
      </c>
      <c r="BM35">
        <f t="shared" si="33"/>
        <v>2020</v>
      </c>
    </row>
    <row r="36" spans="1:65" x14ac:dyDescent="0.25">
      <c r="A36" s="24">
        <v>2021</v>
      </c>
      <c r="B36" s="24">
        <v>1</v>
      </c>
      <c r="C36" s="40">
        <f>INDEX((WasteGen!$I$2:$I$52),MATCH(A36,WasteGen!$A$2:$A$52,0))</f>
        <v>71.816817002868547</v>
      </c>
      <c r="D36" s="40">
        <f t="shared" si="2"/>
        <v>10.233896422908767</v>
      </c>
      <c r="E36" s="40">
        <f t="shared" si="3"/>
        <v>29.89721200689014</v>
      </c>
      <c r="F36" s="40">
        <f>E35*(1-Sce1LFG!$F$9)</f>
        <v>9.6709042417165154</v>
      </c>
      <c r="G36" s="34">
        <f t="shared" si="4"/>
        <v>6.4472694944776769</v>
      </c>
      <c r="H36">
        <f t="shared" si="5"/>
        <v>3.411298807636256</v>
      </c>
      <c r="I36" s="45">
        <f>INDEX((WasteGen!$J$2:$J$52),MATCH(A36,WasteGen!$A$2:$A$52,0))</f>
        <v>239.38939000956185</v>
      </c>
      <c r="J36" s="45">
        <f t="shared" si="6"/>
        <v>105.57072099421679</v>
      </c>
      <c r="K36" s="45">
        <f t="shared" si="35"/>
        <v>608.0084709882467</v>
      </c>
      <c r="L36" s="45">
        <f t="shared" si="36"/>
        <v>93.104152560382673</v>
      </c>
      <c r="M36" s="43">
        <f t="shared" si="7"/>
        <v>62.069435040255115</v>
      </c>
      <c r="N36">
        <f t="shared" si="8"/>
        <v>35.19024033140559</v>
      </c>
      <c r="O36" s="48">
        <f>INDEX((WasteGen!$K$2:$K$52),MATCH(A36,WasteGen!$A$2:$A$52,0))</f>
        <v>57.453453602294843</v>
      </c>
      <c r="P36" s="48">
        <f t="shared" si="9"/>
        <v>5.6017117262237477</v>
      </c>
      <c r="Q36" s="48">
        <f t="shared" si="37"/>
        <v>57.263102917899374</v>
      </c>
      <c r="R36" s="48">
        <f t="shared" si="38"/>
        <v>3.7458735163709966</v>
      </c>
      <c r="S36" s="49">
        <f t="shared" si="10"/>
        <v>2.4972490109139978</v>
      </c>
      <c r="T36">
        <f t="shared" si="11"/>
        <v>1.8672372420745824</v>
      </c>
      <c r="U36" s="51">
        <f>INDEX((WasteGen!$L$2:$L$52),MATCH(A36,WasteGen!$A$2:$A$52,0))</f>
        <v>9.575575600382475</v>
      </c>
      <c r="V36" s="51">
        <f t="shared" si="12"/>
        <v>3.5908408501434279E-2</v>
      </c>
      <c r="W36" s="51">
        <f t="shared" si="39"/>
        <v>0.48158376115119167</v>
      </c>
      <c r="X36" s="51">
        <f t="shared" si="40"/>
        <v>1.5874826280553769E-2</v>
      </c>
      <c r="Y36" s="36">
        <f t="shared" si="13"/>
        <v>1.0583217520369179E-2</v>
      </c>
      <c r="Z36">
        <f t="shared" si="14"/>
        <v>1.1969469500478095E-2</v>
      </c>
      <c r="AA36" s="54">
        <f>INDEX((WasteGen!$M$2:$M$52),MATCH(A36,WasteGen!$A$2:$A$52,0))</f>
        <v>23.938939000956186</v>
      </c>
      <c r="AB36" s="54">
        <f t="shared" si="15"/>
        <v>0.7181681700286856</v>
      </c>
      <c r="AC36" s="54">
        <f t="shared" si="41"/>
        <v>7.3414234510127407</v>
      </c>
      <c r="AD36" s="54">
        <f t="shared" si="42"/>
        <v>0.48024019440653803</v>
      </c>
      <c r="AE36" s="21">
        <f t="shared" si="16"/>
        <v>0.32016012960435869</v>
      </c>
      <c r="AF36">
        <f t="shared" si="17"/>
        <v>0.23938939000956186</v>
      </c>
      <c r="AG36" s="58">
        <f>INDEX((WasteGen!$N$2:$N$52),MATCH(A36,WasteGen!$A$2:$A$52,0))</f>
        <v>1.4363363400573712</v>
      </c>
      <c r="AH36" s="58">
        <f t="shared" si="18"/>
        <v>2.154504510086057E-3</v>
      </c>
      <c r="AI36" s="58">
        <f t="shared" si="43"/>
        <v>2.5588024796065284E-2</v>
      </c>
      <c r="AJ36" s="58">
        <f t="shared" si="44"/>
        <v>1.2014622770119552E-3</v>
      </c>
      <c r="AK36" s="56">
        <f t="shared" si="19"/>
        <v>8.0097485134130342E-4</v>
      </c>
      <c r="AL36">
        <f t="shared" si="20"/>
        <v>7.1816817002868562E-4</v>
      </c>
      <c r="AM36" s="62">
        <f>INDEX((WasteGen!$P$2:$P$52),MATCH(A36,WasteGen!$A$2:$A$52,0))</f>
        <v>9.7331250000000011</v>
      </c>
      <c r="AN36" s="62">
        <f t="shared" si="21"/>
        <v>0.21899531249999998</v>
      </c>
      <c r="AO36" s="62">
        <f t="shared" si="48"/>
        <v>2.5485966561463709</v>
      </c>
      <c r="AP36" s="62">
        <f t="shared" si="49"/>
        <v>7.0946923218236951E-2</v>
      </c>
      <c r="AQ36" s="60">
        <f t="shared" si="22"/>
        <v>4.7297948812157965E-2</v>
      </c>
      <c r="AR36">
        <f t="shared" si="46"/>
        <v>7.2998437499999999E-2</v>
      </c>
      <c r="AS36" s="68">
        <f>INDEX((WasteGen!$Q$2:$Q$52),MATCH(A36,WasteGen!$A$2:$A$52,0))</f>
        <v>0.18939</v>
      </c>
      <c r="AT36" s="68">
        <f t="shared" si="23"/>
        <v>2.1306375000000001E-3</v>
      </c>
      <c r="AU36" s="68">
        <f t="shared" si="50"/>
        <v>2.2340030751457619E-2</v>
      </c>
      <c r="AV36" s="68">
        <f t="shared" si="51"/>
        <v>3.7448986117361513E-3</v>
      </c>
      <c r="AW36" s="64">
        <f t="shared" si="47"/>
        <v>2.4965990744907672E-3</v>
      </c>
      <c r="AY36" s="2">
        <f t="shared" si="24"/>
        <v>71.395292415509516</v>
      </c>
      <c r="AZ36" s="2">
        <f t="shared" si="25"/>
        <v>1784.882310387738</v>
      </c>
      <c r="BA36">
        <f t="shared" si="26"/>
        <v>71.392795816435026</v>
      </c>
      <c r="BB36">
        <f t="shared" si="27"/>
        <v>1784.8198954108757</v>
      </c>
      <c r="BC36">
        <f t="shared" si="53"/>
        <v>24.046369348014895</v>
      </c>
      <c r="BE36" s="2">
        <f t="shared" si="28"/>
        <v>47.348923067494624</v>
      </c>
      <c r="BF36">
        <f t="shared" si="29"/>
        <v>47.346426468420134</v>
      </c>
      <c r="BH36" s="2">
        <f t="shared" si="30"/>
        <v>1183.7230766873656</v>
      </c>
      <c r="BI36" s="67">
        <f t="shared" si="31"/>
        <v>1183.6606617105033</v>
      </c>
      <c r="BK36">
        <f t="shared" si="52"/>
        <v>40.793851846296498</v>
      </c>
      <c r="BL36">
        <f t="shared" si="45"/>
        <v>749.73108027870978</v>
      </c>
      <c r="BM36">
        <f t="shared" si="33"/>
        <v>2021</v>
      </c>
    </row>
    <row r="37" spans="1:65" x14ac:dyDescent="0.25">
      <c r="A37" s="24">
        <v>2022</v>
      </c>
      <c r="B37" s="24">
        <v>1</v>
      </c>
      <c r="C37" s="40">
        <f>INDEX((WasteGen!$I$2:$I$52),MATCH(A37,WasteGen!$A$2:$A$52,0))</f>
        <v>73.253153342925927</v>
      </c>
      <c r="D37" s="40">
        <f t="shared" si="2"/>
        <v>10.438574351366945</v>
      </c>
      <c r="E37" s="40">
        <f t="shared" si="3"/>
        <v>30.479274880162812</v>
      </c>
      <c r="F37" s="40">
        <f>E36*(1-Sce1LFG!$F$9)</f>
        <v>9.8565114780942729</v>
      </c>
      <c r="G37" s="34">
        <f t="shared" si="4"/>
        <v>6.571007652062848</v>
      </c>
      <c r="H37">
        <f t="shared" si="5"/>
        <v>3.4795247837889818</v>
      </c>
      <c r="I37" s="45">
        <f>INDEX((WasteGen!$J$2:$J$52),MATCH(A37,WasteGen!$A$2:$A$52,0))</f>
        <v>244.17717780975312</v>
      </c>
      <c r="J37" s="45">
        <f t="shared" si="6"/>
        <v>107.68213541410111</v>
      </c>
      <c r="K37" s="45">
        <f t="shared" si="35"/>
        <v>620.63749057944801</v>
      </c>
      <c r="L37" s="45">
        <f t="shared" si="36"/>
        <v>95.053115822899869</v>
      </c>
      <c r="M37" s="43">
        <f t="shared" si="7"/>
        <v>63.368743881933241</v>
      </c>
      <c r="N37">
        <f t="shared" si="8"/>
        <v>35.894045138033704</v>
      </c>
      <c r="O37" s="48">
        <f>INDEX((WasteGen!$K$2:$K$52),MATCH(A37,WasteGen!$A$2:$A$52,0))</f>
        <v>58.602522674340747</v>
      </c>
      <c r="P37" s="48">
        <f t="shared" si="9"/>
        <v>5.7137459607482235</v>
      </c>
      <c r="Q37" s="48">
        <f t="shared" si="37"/>
        <v>59.105509230035878</v>
      </c>
      <c r="R37" s="48">
        <f t="shared" si="38"/>
        <v>3.8713396486117242</v>
      </c>
      <c r="S37" s="49">
        <f t="shared" si="10"/>
        <v>2.5808930990744825</v>
      </c>
      <c r="T37">
        <f t="shared" si="11"/>
        <v>1.9045819869160743</v>
      </c>
      <c r="U37" s="51">
        <f>INDEX((WasteGen!$L$2:$L$52),MATCH(A37,WasteGen!$A$2:$A$52,0))</f>
        <v>9.7670871123901257</v>
      </c>
      <c r="V37" s="51">
        <f t="shared" si="12"/>
        <v>3.662657667146297E-2</v>
      </c>
      <c r="W37" s="51">
        <f t="shared" si="39"/>
        <v>0.50164646482074393</v>
      </c>
      <c r="X37" s="51">
        <f t="shared" si="40"/>
        <v>1.6563873001910773E-2</v>
      </c>
      <c r="Y37" s="36">
        <f t="shared" si="13"/>
        <v>1.1042582001273848E-2</v>
      </c>
      <c r="Z37">
        <f t="shared" si="14"/>
        <v>1.2208858890487657E-2</v>
      </c>
      <c r="AA37" s="54">
        <f>INDEX((WasteGen!$M$2:$M$52),MATCH(A37,WasteGen!$A$2:$A$52,0))</f>
        <v>24.417717780975313</v>
      </c>
      <c r="AB37" s="54">
        <f t="shared" si="15"/>
        <v>0.73253153342925947</v>
      </c>
      <c r="AC37" s="54">
        <f t="shared" si="41"/>
        <v>7.5776293884661383</v>
      </c>
      <c r="AD37" s="54">
        <f t="shared" si="42"/>
        <v>0.49632559597586207</v>
      </c>
      <c r="AE37" s="21">
        <f t="shared" si="16"/>
        <v>0.33088373065057469</v>
      </c>
      <c r="AF37">
        <f t="shared" si="17"/>
        <v>0.24417717780975312</v>
      </c>
      <c r="AG37" s="58">
        <f>INDEX((WasteGen!$N$2:$N$52),MATCH(A37,WasteGen!$A$2:$A$52,0))</f>
        <v>1.4650630668585187</v>
      </c>
      <c r="AH37" s="58">
        <f t="shared" si="18"/>
        <v>2.197594600287778E-3</v>
      </c>
      <c r="AI37" s="58">
        <f t="shared" si="43"/>
        <v>2.653767670115896E-2</v>
      </c>
      <c r="AJ37" s="58">
        <f t="shared" si="44"/>
        <v>1.2479426951941038E-3</v>
      </c>
      <c r="AK37" s="56">
        <f t="shared" si="19"/>
        <v>8.3196179679606921E-4</v>
      </c>
      <c r="AL37">
        <f t="shared" si="20"/>
        <v>7.3253153342925934E-4</v>
      </c>
      <c r="AM37" s="62">
        <f>INDEX((WasteGen!$P$2:$P$52),MATCH(A37,WasteGen!$A$2:$A$52,0))</f>
        <v>10.382000000000001</v>
      </c>
      <c r="AN37" s="62">
        <f t="shared" si="21"/>
        <v>0.233595</v>
      </c>
      <c r="AO37" s="62">
        <f t="shared" si="48"/>
        <v>2.7068692417739086</v>
      </c>
      <c r="AP37" s="62">
        <f t="shared" si="49"/>
        <v>7.5322414372462218E-2</v>
      </c>
      <c r="AQ37" s="60">
        <f t="shared" si="22"/>
        <v>5.021494291497481E-2</v>
      </c>
      <c r="AR37">
        <f t="shared" si="46"/>
        <v>7.7865000000000004E-2</v>
      </c>
      <c r="AS37" s="68">
        <f>INDEX((WasteGen!$Q$2:$Q$52),MATCH(A37,WasteGen!$A$2:$A$52,0))</f>
        <v>0.18939</v>
      </c>
      <c r="AT37" s="68">
        <f t="shared" si="23"/>
        <v>2.1306375000000001E-3</v>
      </c>
      <c r="AU37" s="68">
        <f t="shared" si="50"/>
        <v>2.0978135446686065E-2</v>
      </c>
      <c r="AV37" s="68">
        <f t="shared" si="51"/>
        <v>3.492532804771555E-3</v>
      </c>
      <c r="AW37" s="64">
        <f t="shared" si="47"/>
        <v>2.3283552031810365E-3</v>
      </c>
      <c r="AY37" s="2">
        <f t="shared" si="24"/>
        <v>72.915946205637368</v>
      </c>
      <c r="AZ37" s="2">
        <f t="shared" si="25"/>
        <v>1822.8986551409341</v>
      </c>
      <c r="BA37">
        <f t="shared" si="26"/>
        <v>72.913617850434193</v>
      </c>
      <c r="BB37">
        <f t="shared" si="27"/>
        <v>1822.8404462608548</v>
      </c>
      <c r="BC37">
        <f t="shared" si="53"/>
        <v>25.194043217617875</v>
      </c>
      <c r="BE37" s="2">
        <f t="shared" si="28"/>
        <v>47.721902988019494</v>
      </c>
      <c r="BF37">
        <f t="shared" si="29"/>
        <v>47.719574632816318</v>
      </c>
      <c r="BH37" s="2">
        <f t="shared" si="30"/>
        <v>1193.0475747004873</v>
      </c>
      <c r="BI37" s="67">
        <f t="shared" si="31"/>
        <v>1192.989365820408</v>
      </c>
      <c r="BK37">
        <f t="shared" si="52"/>
        <v>41.613135476972431</v>
      </c>
      <c r="BL37">
        <f t="shared" si="45"/>
        <v>791.34421575568217</v>
      </c>
      <c r="BM37">
        <f t="shared" si="33"/>
        <v>2022</v>
      </c>
    </row>
    <row r="38" spans="1:65" x14ac:dyDescent="0.25">
      <c r="A38" s="24">
        <v>2023</v>
      </c>
      <c r="B38" s="24">
        <v>1</v>
      </c>
      <c r="C38" s="40">
        <f>INDEX((WasteGen!$I$2:$I$52),MATCH(A38,WasteGen!$A$2:$A$52,0))</f>
        <v>74.718216409784446</v>
      </c>
      <c r="D38" s="40">
        <f t="shared" si="2"/>
        <v>10.647345838394283</v>
      </c>
      <c r="E38" s="40">
        <f t="shared" si="3"/>
        <v>31.078214779197925</v>
      </c>
      <c r="F38" s="40">
        <f>E37*(1-Sce1LFG!$F$9)</f>
        <v>10.048405939359171</v>
      </c>
      <c r="G38" s="34">
        <f t="shared" si="4"/>
        <v>6.6989372929061135</v>
      </c>
      <c r="H38">
        <f t="shared" si="5"/>
        <v>3.5491152794647611</v>
      </c>
      <c r="I38" s="45">
        <f>INDEX((WasteGen!$J$2:$J$52),MATCH(A38,WasteGen!$A$2:$A$52,0))</f>
        <v>249.06072136594815</v>
      </c>
      <c r="J38" s="45">
        <f t="shared" si="6"/>
        <v>109.83577812238312</v>
      </c>
      <c r="K38" s="45">
        <f t="shared" si="35"/>
        <v>633.44579278493291</v>
      </c>
      <c r="L38" s="45">
        <f t="shared" si="36"/>
        <v>97.027475916898183</v>
      </c>
      <c r="M38" s="43">
        <f t="shared" si="7"/>
        <v>64.684983944598784</v>
      </c>
      <c r="N38">
        <f t="shared" si="8"/>
        <v>36.61192604079438</v>
      </c>
      <c r="O38" s="48">
        <f>INDEX((WasteGen!$K$2:$K$52),MATCH(A38,WasteGen!$A$2:$A$52,0))</f>
        <v>59.774573127827551</v>
      </c>
      <c r="P38" s="48">
        <f t="shared" si="9"/>
        <v>5.8280208799631863</v>
      </c>
      <c r="Q38" s="48">
        <f t="shared" si="37"/>
        <v>60.937632408442617</v>
      </c>
      <c r="R38" s="48">
        <f t="shared" si="38"/>
        <v>3.9958977015564421</v>
      </c>
      <c r="S38" s="49">
        <f t="shared" si="10"/>
        <v>2.6639318010376281</v>
      </c>
      <c r="T38">
        <f t="shared" si="11"/>
        <v>1.9426736266543956</v>
      </c>
      <c r="U38" s="51">
        <f>INDEX((WasteGen!$L$2:$L$52),MATCH(A38,WasteGen!$A$2:$A$52,0))</f>
        <v>9.9624288546379258</v>
      </c>
      <c r="V38" s="51">
        <f t="shared" si="12"/>
        <v>3.7359108204892223E-2</v>
      </c>
      <c r="W38" s="51">
        <f t="shared" si="39"/>
        <v>0.52175165168226334</v>
      </c>
      <c r="X38" s="51">
        <f t="shared" si="40"/>
        <v>1.7253921343372818E-2</v>
      </c>
      <c r="Y38" s="36">
        <f t="shared" si="13"/>
        <v>1.1502614228915211E-2</v>
      </c>
      <c r="Z38">
        <f t="shared" si="14"/>
        <v>1.2453036068297408E-2</v>
      </c>
      <c r="AA38" s="54">
        <f>INDEX((WasteGen!$M$2:$M$52),MATCH(A38,WasteGen!$A$2:$A$52,0))</f>
        <v>24.906072136594815</v>
      </c>
      <c r="AB38" s="54">
        <f t="shared" si="15"/>
        <v>0.74718216409784444</v>
      </c>
      <c r="AC38" s="54">
        <f t="shared" si="41"/>
        <v>7.8125169754413619</v>
      </c>
      <c r="AD38" s="54">
        <f t="shared" si="42"/>
        <v>0.51229457712262083</v>
      </c>
      <c r="AE38" s="21">
        <f t="shared" si="16"/>
        <v>0.3415297180817472</v>
      </c>
      <c r="AF38">
        <f t="shared" si="17"/>
        <v>0.24906072136594817</v>
      </c>
      <c r="AG38" s="58">
        <f>INDEX((WasteGen!$N$2:$N$52),MATCH(A38,WasteGen!$A$2:$A$52,0))</f>
        <v>1.4943643281956889</v>
      </c>
      <c r="AH38" s="58">
        <f t="shared" si="18"/>
        <v>2.2415464922935333E-3</v>
      </c>
      <c r="AI38" s="58">
        <f t="shared" si="43"/>
        <v>2.7484965428322978E-2</v>
      </c>
      <c r="AJ38" s="58">
        <f t="shared" si="44"/>
        <v>1.2942577651295158E-3</v>
      </c>
      <c r="AK38" s="56">
        <f t="shared" si="19"/>
        <v>8.6283851008634382E-4</v>
      </c>
      <c r="AL38">
        <f t="shared" si="20"/>
        <v>7.4718216409784446E-4</v>
      </c>
      <c r="AM38" s="62">
        <f>INDEX((WasteGen!$P$2:$P$52),MATCH(A38,WasteGen!$A$2:$A$52,0))</f>
        <v>11.030875000000002</v>
      </c>
      <c r="AN38" s="62">
        <f t="shared" si="21"/>
        <v>0.24819468750000001</v>
      </c>
      <c r="AO38" s="62">
        <f t="shared" si="48"/>
        <v>2.8750638530793262</v>
      </c>
      <c r="AP38" s="62">
        <f t="shared" si="49"/>
        <v>8.0000076194582145E-2</v>
      </c>
      <c r="AQ38" s="60">
        <f t="shared" si="22"/>
        <v>5.3333384129721426E-2</v>
      </c>
      <c r="AR38">
        <f t="shared" si="46"/>
        <v>8.2731562500000008E-2</v>
      </c>
      <c r="AS38" s="68">
        <f>INDEX((WasteGen!$Q$2:$Q$52),MATCH(A38,WasteGen!$A$2:$A$52,0))</f>
        <v>0.18939</v>
      </c>
      <c r="AT38" s="68">
        <f t="shared" si="23"/>
        <v>2.1306375000000001E-3</v>
      </c>
      <c r="AU38" s="68">
        <f t="shared" si="50"/>
        <v>1.9829152294162496E-2</v>
      </c>
      <c r="AV38" s="68">
        <f t="shared" si="51"/>
        <v>3.2796206525235699E-3</v>
      </c>
      <c r="AW38" s="64">
        <f t="shared" si="47"/>
        <v>2.1864137683490466E-3</v>
      </c>
      <c r="AY38" s="2">
        <f t="shared" si="24"/>
        <v>74.457268007261334</v>
      </c>
      <c r="AZ38" s="2">
        <f t="shared" si="25"/>
        <v>1861.4317001815334</v>
      </c>
      <c r="BA38">
        <f t="shared" si="26"/>
        <v>74.455081593492991</v>
      </c>
      <c r="BB38">
        <f t="shared" si="27"/>
        <v>1861.3770398373249</v>
      </c>
      <c r="BC38">
        <f t="shared" si="53"/>
        <v>26.341717087220854</v>
      </c>
      <c r="BE38" s="2">
        <f t="shared" si="28"/>
        <v>48.115550920040477</v>
      </c>
      <c r="BF38">
        <f>BA38-BC38</f>
        <v>48.113364506272134</v>
      </c>
      <c r="BH38" s="2">
        <f t="shared" si="30"/>
        <v>1202.8887730010119</v>
      </c>
      <c r="BI38" s="67">
        <f t="shared" si="31"/>
        <v>1202.8341126568034</v>
      </c>
      <c r="BK38">
        <f t="shared" si="52"/>
        <v>42.448707449011877</v>
      </c>
      <c r="BL38">
        <f t="shared" si="45"/>
        <v>833.79292320469403</v>
      </c>
      <c r="BM38">
        <f t="shared" si="33"/>
        <v>2023</v>
      </c>
    </row>
    <row r="39" spans="1:65" x14ac:dyDescent="0.25">
      <c r="A39" s="24">
        <v>2024</v>
      </c>
      <c r="B39" s="24">
        <v>1</v>
      </c>
      <c r="C39" s="40">
        <f>INDEX((WasteGen!$I$2:$I$52),MATCH(A39,WasteGen!$A$2:$A$52,0))</f>
        <v>76.212580737980133</v>
      </c>
      <c r="D39" s="40">
        <f t="shared" si="2"/>
        <v>10.860292755162169</v>
      </c>
      <c r="E39" s="40">
        <f t="shared" si="3"/>
        <v>31.69264311665961</v>
      </c>
      <c r="F39" s="40">
        <f>E38*(1-Sce1LFG!$F$9)</f>
        <v>10.245864417700485</v>
      </c>
      <c r="G39" s="34">
        <f t="shared" si="4"/>
        <v>6.8305762784669897</v>
      </c>
      <c r="H39">
        <f t="shared" si="5"/>
        <v>3.6200975850540562</v>
      </c>
      <c r="I39" s="45">
        <f>INDEX((WasteGen!$J$2:$J$52),MATCH(A39,WasteGen!$A$2:$A$52,0))</f>
        <v>254.04193579326713</v>
      </c>
      <c r="J39" s="45">
        <f t="shared" si="6"/>
        <v>112.0324936848308</v>
      </c>
      <c r="K39" s="45">
        <f t="shared" si="35"/>
        <v>646.4484222784821</v>
      </c>
      <c r="L39" s="45">
        <f t="shared" si="36"/>
        <v>99.029864191281604</v>
      </c>
      <c r="M39" s="43">
        <f t="shared" si="7"/>
        <v>66.019909460854393</v>
      </c>
      <c r="N39">
        <f t="shared" si="8"/>
        <v>37.344164561610263</v>
      </c>
      <c r="O39" s="48">
        <f>INDEX((WasteGen!$K$2:$K$52),MATCH(A39,WasteGen!$A$2:$A$52,0))</f>
        <v>60.970064590384112</v>
      </c>
      <c r="P39" s="48">
        <f t="shared" si="9"/>
        <v>5.9445812975624515</v>
      </c>
      <c r="Q39" s="48">
        <f t="shared" si="37"/>
        <v>62.762453154894772</v>
      </c>
      <c r="R39" s="48">
        <f t="shared" si="38"/>
        <v>4.1197605511102946</v>
      </c>
      <c r="S39" s="49">
        <f t="shared" si="10"/>
        <v>2.7465070340735296</v>
      </c>
      <c r="T39">
        <f t="shared" si="11"/>
        <v>1.9815270991874838</v>
      </c>
      <c r="U39" s="51">
        <f>INDEX((WasteGen!$L$2:$L$52),MATCH(A39,WasteGen!$A$2:$A$52,0))</f>
        <v>10.161677431730686</v>
      </c>
      <c r="V39" s="51">
        <f t="shared" si="12"/>
        <v>3.8106290368990069E-2</v>
      </c>
      <c r="W39" s="51">
        <f t="shared" si="39"/>
        <v>0.54191251117471473</v>
      </c>
      <c r="X39" s="51">
        <f t="shared" si="40"/>
        <v>1.7945430876538621E-2</v>
      </c>
      <c r="Y39" s="36">
        <f t="shared" si="13"/>
        <v>1.196362058435908E-2</v>
      </c>
      <c r="Z39">
        <f t="shared" si="14"/>
        <v>1.2702096789663359E-2</v>
      </c>
      <c r="AA39" s="54">
        <f>INDEX((WasteGen!$M$2:$M$52),MATCH(A39,WasteGen!$A$2:$A$52,0))</f>
        <v>25.404193579326716</v>
      </c>
      <c r="AB39" s="54">
        <f t="shared" si="15"/>
        <v>0.76212580737980151</v>
      </c>
      <c r="AC39" s="54">
        <f t="shared" si="41"/>
        <v>8.0464683531916386</v>
      </c>
      <c r="AD39" s="54">
        <f t="shared" si="42"/>
        <v>0.52817442962952499</v>
      </c>
      <c r="AE39" s="21">
        <f t="shared" si="16"/>
        <v>0.35211628641968329</v>
      </c>
      <c r="AF39">
        <f t="shared" si="17"/>
        <v>0.25404193579326717</v>
      </c>
      <c r="AG39" s="58">
        <f>INDEX((WasteGen!$N$2:$N$52),MATCH(A39,WasteGen!$A$2:$A$52,0))</f>
        <v>1.5242516147596028</v>
      </c>
      <c r="AH39" s="58">
        <f t="shared" si="18"/>
        <v>2.2863774221394042E-3</v>
      </c>
      <c r="AI39" s="58">
        <f t="shared" si="43"/>
        <v>2.8430885268945091E-2</v>
      </c>
      <c r="AJ39" s="58">
        <f t="shared" si="44"/>
        <v>1.3404575815172909E-3</v>
      </c>
      <c r="AK39" s="56">
        <f t="shared" si="19"/>
        <v>8.9363838767819389E-4</v>
      </c>
      <c r="AL39">
        <f t="shared" si="20"/>
        <v>7.6212580737980147E-4</v>
      </c>
      <c r="AM39" s="62">
        <f>INDEX((WasteGen!$P$2:$P$52),MATCH(A39,WasteGen!$A$2:$A$52,0))</f>
        <v>11.679750000000002</v>
      </c>
      <c r="AN39" s="62">
        <f t="shared" si="21"/>
        <v>0.26279437500000002</v>
      </c>
      <c r="AO39" s="62">
        <f t="shared" si="48"/>
        <v>3.0528872498875965</v>
      </c>
      <c r="AP39" s="62">
        <f t="shared" si="49"/>
        <v>8.4970978191729829E-2</v>
      </c>
      <c r="AQ39" s="60">
        <f t="shared" si="22"/>
        <v>5.6647318794486548E-2</v>
      </c>
      <c r="AR39">
        <f t="shared" si="46"/>
        <v>8.7598125000000013E-2</v>
      </c>
      <c r="AS39" s="68">
        <f>INDEX((WasteGen!$Q$2:$Q$52),MATCH(A39,WasteGen!$A$2:$A$52,0))</f>
        <v>0.18939</v>
      </c>
      <c r="AT39" s="68">
        <f t="shared" si="23"/>
        <v>2.1306375000000001E-3</v>
      </c>
      <c r="AU39" s="68">
        <f t="shared" si="50"/>
        <v>1.8859795633516363E-2</v>
      </c>
      <c r="AV39" s="68">
        <f t="shared" si="51"/>
        <v>3.0999941606461327E-3</v>
      </c>
      <c r="AW39" s="64">
        <f t="shared" si="47"/>
        <v>2.0666627737640883E-3</v>
      </c>
      <c r="AY39" s="2">
        <f t="shared" si="24"/>
        <v>76.020680300354883</v>
      </c>
      <c r="AZ39" s="2">
        <f t="shared" si="25"/>
        <v>1900.517007508872</v>
      </c>
      <c r="BA39">
        <f t="shared" si="26"/>
        <v>76.018613637581126</v>
      </c>
      <c r="BB39">
        <f t="shared" si="27"/>
        <v>1900.4653409395282</v>
      </c>
      <c r="BC39">
        <f t="shared" si="53"/>
        <v>27.489390956823833</v>
      </c>
      <c r="BE39" s="2">
        <f t="shared" si="28"/>
        <v>48.53128934353105</v>
      </c>
      <c r="BF39">
        <f t="shared" si="29"/>
        <v>48.529222680757293</v>
      </c>
      <c r="BH39" s="2">
        <f t="shared" si="30"/>
        <v>1213.2822335882763</v>
      </c>
      <c r="BI39" s="67">
        <f t="shared" si="31"/>
        <v>1213.2305670189323</v>
      </c>
      <c r="BK39">
        <f t="shared" si="52"/>
        <v>43.30089352924211</v>
      </c>
      <c r="BL39">
        <f t="shared" si="45"/>
        <v>877.09381673393614</v>
      </c>
      <c r="BM39">
        <f t="shared" si="33"/>
        <v>2024</v>
      </c>
    </row>
    <row r="40" spans="1:65" x14ac:dyDescent="0.25">
      <c r="A40" s="24">
        <v>2025</v>
      </c>
      <c r="B40" s="24">
        <v>1</v>
      </c>
      <c r="C40" s="40">
        <f>INDEX((WasteGen!$I$2:$I$52),MATCH(A40,WasteGen!$A$2:$A$52,0))</f>
        <v>77.736832352739739</v>
      </c>
      <c r="D40" s="40">
        <f t="shared" si="2"/>
        <v>11.077498610265414</v>
      </c>
      <c r="E40" s="40">
        <f t="shared" si="3"/>
        <v>32.321712603215772</v>
      </c>
      <c r="F40" s="40">
        <f>E39*(1-Sce1LFG!$F$9)</f>
        <v>10.448429123709252</v>
      </c>
      <c r="G40" s="34">
        <f t="shared" si="4"/>
        <v>6.9656194158061675</v>
      </c>
      <c r="H40">
        <f t="shared" si="5"/>
        <v>3.6924995367551379</v>
      </c>
      <c r="I40" s="45">
        <f>INDEX((WasteGen!$J$2:$J$52),MATCH(A40,WasteGen!$A$2:$A$52,0))</f>
        <v>259.12277450913246</v>
      </c>
      <c r="J40" s="45">
        <f t="shared" si="6"/>
        <v>114.27314355852741</v>
      </c>
      <c r="K40" s="45">
        <f t="shared" si="35"/>
        <v>659.65893317912457</v>
      </c>
      <c r="L40" s="45">
        <f t="shared" si="36"/>
        <v>101.06263265788489</v>
      </c>
      <c r="M40" s="43">
        <f t="shared" si="7"/>
        <v>67.375088438589927</v>
      </c>
      <c r="N40">
        <f t="shared" si="8"/>
        <v>38.091047852842472</v>
      </c>
      <c r="O40" s="48">
        <f>INDEX((WasteGen!$K$2:$K$52),MATCH(A40,WasteGen!$A$2:$A$52,0))</f>
        <v>62.18946588219179</v>
      </c>
      <c r="P40" s="48">
        <f t="shared" si="9"/>
        <v>6.0634729235136993</v>
      </c>
      <c r="Q40" s="48">
        <f t="shared" si="37"/>
        <v>64.58279636727417</v>
      </c>
      <c r="R40" s="48">
        <f t="shared" si="38"/>
        <v>4.2431297111343005</v>
      </c>
      <c r="S40" s="49">
        <f t="shared" si="10"/>
        <v>2.8287531407562003</v>
      </c>
      <c r="T40">
        <f t="shared" si="11"/>
        <v>2.0211576411712331</v>
      </c>
      <c r="U40" s="51">
        <f>INDEX((WasteGen!$L$2:$L$52),MATCH(A40,WasteGen!$A$2:$A$52,0))</f>
        <v>10.364910980365298</v>
      </c>
      <c r="V40" s="51">
        <f t="shared" si="12"/>
        <v>3.8868416176369873E-2</v>
      </c>
      <c r="W40" s="51">
        <f t="shared" si="39"/>
        <v>0.56214207210441336</v>
      </c>
      <c r="X40" s="51">
        <f t="shared" si="40"/>
        <v>1.8638855246671176E-2</v>
      </c>
      <c r="Y40" s="36">
        <f t="shared" si="13"/>
        <v>1.2425903497780784E-2</v>
      </c>
      <c r="Z40">
        <f t="shared" si="14"/>
        <v>1.2956138725456623E-2</v>
      </c>
      <c r="AA40" s="54">
        <f>INDEX((WasteGen!$M$2:$M$52),MATCH(A40,WasteGen!$A$2:$A$52,0))</f>
        <v>25.912277450913248</v>
      </c>
      <c r="AB40" s="54">
        <f t="shared" si="15"/>
        <v>0.77736832352739738</v>
      </c>
      <c r="AC40" s="54">
        <f t="shared" si="41"/>
        <v>8.2798456881120739</v>
      </c>
      <c r="AD40" s="54">
        <f t="shared" si="42"/>
        <v>0.54399098860696171</v>
      </c>
      <c r="AE40" s="21">
        <f t="shared" si="16"/>
        <v>0.36266065907130779</v>
      </c>
      <c r="AF40">
        <f t="shared" si="17"/>
        <v>0.25912277450913246</v>
      </c>
      <c r="AG40" s="58">
        <f>INDEX((WasteGen!$N$2:$N$52),MATCH(A40,WasteGen!$A$2:$A$52,0))</f>
        <v>1.5547366470547948</v>
      </c>
      <c r="AH40" s="58">
        <f t="shared" si="18"/>
        <v>2.3321049705821925E-3</v>
      </c>
      <c r="AI40" s="58">
        <f t="shared" si="43"/>
        <v>2.9376399603006659E-2</v>
      </c>
      <c r="AJ40" s="58">
        <f t="shared" si="44"/>
        <v>1.3865906365206242E-3</v>
      </c>
      <c r="AK40" s="56">
        <f t="shared" si="19"/>
        <v>9.2439375768041615E-4</v>
      </c>
      <c r="AL40">
        <f t="shared" si="20"/>
        <v>7.7736832352739743E-4</v>
      </c>
      <c r="AM40" s="62">
        <f>INDEX((WasteGen!$P$2:$P$52),MATCH(A40,WasteGen!$A$2:$A$52,0))</f>
        <v>12.328625000000002</v>
      </c>
      <c r="AN40" s="62">
        <f t="shared" si="21"/>
        <v>0.27739406250000004</v>
      </c>
      <c r="AO40" s="62">
        <f t="shared" si="48"/>
        <v>3.2400548585806064</v>
      </c>
      <c r="AP40" s="62">
        <f t="shared" si="49"/>
        <v>9.0226453806990167E-2</v>
      </c>
      <c r="AQ40" s="60">
        <f t="shared" si="22"/>
        <v>6.0150969204660107E-2</v>
      </c>
      <c r="AR40">
        <f t="shared" si="46"/>
        <v>9.2464687500000017E-2</v>
      </c>
      <c r="AS40" s="68">
        <f>INDEX((WasteGen!$Q$2:$Q$52),MATCH(A40,WasteGen!$A$2:$A$52,0))</f>
        <v>0.18939</v>
      </c>
      <c r="AT40" s="68">
        <f t="shared" si="23"/>
        <v>2.1306375000000001E-3</v>
      </c>
      <c r="AU40" s="68">
        <f t="shared" si="50"/>
        <v>1.8041983524195861E-2</v>
      </c>
      <c r="AV40" s="68">
        <f t="shared" si="51"/>
        <v>2.9484496093205026E-3</v>
      </c>
      <c r="AW40" s="64">
        <f t="shared" si="47"/>
        <v>1.9656330728803351E-3</v>
      </c>
      <c r="AY40" s="2">
        <f t="shared" si="24"/>
        <v>77.607588553756614</v>
      </c>
      <c r="AZ40" s="2">
        <f t="shared" si="25"/>
        <v>1940.1897138439153</v>
      </c>
      <c r="BA40">
        <f t="shared" si="26"/>
        <v>77.605622920683729</v>
      </c>
      <c r="BB40">
        <f t="shared" si="27"/>
        <v>1940.1405730170932</v>
      </c>
      <c r="BC40">
        <f t="shared" si="53"/>
        <v>28.637064826426812</v>
      </c>
      <c r="BE40" s="2">
        <f t="shared" si="28"/>
        <v>48.970523727329805</v>
      </c>
      <c r="BF40">
        <f t="shared" si="29"/>
        <v>48.96855809425692</v>
      </c>
      <c r="BH40" s="2">
        <f t="shared" si="30"/>
        <v>1224.263093183245</v>
      </c>
      <c r="BI40" s="67">
        <f t="shared" si="31"/>
        <v>1224.2139523564231</v>
      </c>
      <c r="BK40">
        <f t="shared" si="52"/>
        <v>44.170025999826954</v>
      </c>
      <c r="BL40">
        <f t="shared" si="45"/>
        <v>921.26384273376311</v>
      </c>
      <c r="BM40">
        <f t="shared" si="33"/>
        <v>2025</v>
      </c>
    </row>
    <row r="41" spans="1:65" x14ac:dyDescent="0.25">
      <c r="A41" s="24">
        <v>2026</v>
      </c>
      <c r="B41" s="24">
        <v>1</v>
      </c>
      <c r="C41" s="40">
        <f>INDEX((WasteGen!$I$2:$I$52),MATCH(A41,WasteGen!$A$2:$A$52,0))</f>
        <v>79.291568999794521</v>
      </c>
      <c r="D41" s="40">
        <f t="shared" si="2"/>
        <v>11.29904858247072</v>
      </c>
      <c r="E41" s="40">
        <f t="shared" si="3"/>
        <v>32.964940462609022</v>
      </c>
      <c r="F41" s="40">
        <f>E40*(1-Sce1LFG!$F$9)</f>
        <v>10.655820723077472</v>
      </c>
      <c r="G41" s="34">
        <f t="shared" si="4"/>
        <v>7.1038804820516477</v>
      </c>
      <c r="H41">
        <f t="shared" si="5"/>
        <v>3.7663495274902399</v>
      </c>
      <c r="I41" s="45">
        <f>INDEX((WasteGen!$J$2:$J$52),MATCH(A41,WasteGen!$A$2:$A$52,0))</f>
        <v>264.30522999931509</v>
      </c>
      <c r="J41" s="45">
        <f t="shared" si="6"/>
        <v>116.55860642969795</v>
      </c>
      <c r="K41" s="45">
        <f t="shared" si="35"/>
        <v>673.08963930643029</v>
      </c>
      <c r="L41" s="45">
        <f t="shared" si="36"/>
        <v>103.12790030239231</v>
      </c>
      <c r="M41" s="43">
        <f t="shared" si="7"/>
        <v>68.751933534928199</v>
      </c>
      <c r="N41">
        <f t="shared" si="8"/>
        <v>38.852868809899313</v>
      </c>
      <c r="O41" s="48">
        <f>INDEX((WasteGen!$K$2:$K$52),MATCH(A41,WasteGen!$A$2:$A$52,0))</f>
        <v>63.433255199835621</v>
      </c>
      <c r="P41" s="48">
        <f t="shared" si="9"/>
        <v>6.1847423819839733</v>
      </c>
      <c r="Q41" s="48">
        <f t="shared" si="37"/>
        <v>66.401342587074737</v>
      </c>
      <c r="R41" s="48">
        <f t="shared" si="38"/>
        <v>4.3661961621834076</v>
      </c>
      <c r="S41" s="49">
        <f t="shared" si="10"/>
        <v>2.910797441455605</v>
      </c>
      <c r="T41">
        <f t="shared" si="11"/>
        <v>2.0615807939946578</v>
      </c>
      <c r="U41" s="51">
        <f>INDEX((WasteGen!$L$2:$L$52),MATCH(A41,WasteGen!$A$2:$A$52,0))</f>
        <v>10.572209199972603</v>
      </c>
      <c r="V41" s="51">
        <f t="shared" si="12"/>
        <v>3.9645784499897259E-2</v>
      </c>
      <c r="W41" s="51">
        <f t="shared" si="39"/>
        <v>0.58245321403017036</v>
      </c>
      <c r="X41" s="51">
        <f t="shared" si="40"/>
        <v>1.9334642574140356E-2</v>
      </c>
      <c r="Y41" s="36">
        <f t="shared" si="13"/>
        <v>1.2889761716093569E-2</v>
      </c>
      <c r="Z41">
        <f t="shared" si="14"/>
        <v>1.3215261499965754E-2</v>
      </c>
      <c r="AA41" s="54">
        <f>INDEX((WasteGen!$M$2:$M$52),MATCH(A41,WasteGen!$A$2:$A$52,0))</f>
        <v>26.430522999931512</v>
      </c>
      <c r="AB41" s="54">
        <f t="shared" si="15"/>
        <v>0.79291568999794537</v>
      </c>
      <c r="AC41" s="54">
        <f t="shared" si="41"/>
        <v>8.5129926393685569</v>
      </c>
      <c r="AD41" s="54">
        <f t="shared" si="42"/>
        <v>0.55976873874146249</v>
      </c>
      <c r="AE41" s="21">
        <f t="shared" si="16"/>
        <v>0.37317915916097499</v>
      </c>
      <c r="AF41">
        <f t="shared" si="17"/>
        <v>0.26430522999931511</v>
      </c>
      <c r="AG41" s="58">
        <f>INDEX((WasteGen!$N$2:$N$52),MATCH(A41,WasteGen!$A$2:$A$52,0))</f>
        <v>1.5858313799958905</v>
      </c>
      <c r="AH41" s="58">
        <f t="shared" si="18"/>
        <v>2.3787470699938359E-3</v>
      </c>
      <c r="AI41" s="58">
        <f t="shared" si="43"/>
        <v>3.0322442758264866E-2</v>
      </c>
      <c r="AJ41" s="58">
        <f t="shared" si="44"/>
        <v>1.432703914735631E-3</v>
      </c>
      <c r="AK41" s="56">
        <f t="shared" si="19"/>
        <v>9.5513594315708734E-4</v>
      </c>
      <c r="AL41">
        <f t="shared" si="20"/>
        <v>7.9291568999794533E-4</v>
      </c>
      <c r="AM41" s="62">
        <f>INDEX((WasteGen!$P$2:$P$52),MATCH(A41,WasteGen!$A$2:$A$52,0))</f>
        <v>12.977500000000003</v>
      </c>
      <c r="AN41" s="62">
        <f t="shared" si="21"/>
        <v>0.29199375000000005</v>
      </c>
      <c r="AO41" s="62">
        <f t="shared" si="48"/>
        <v>3.4362905159616925</v>
      </c>
      <c r="AP41" s="62">
        <f t="shared" si="49"/>
        <v>9.5758092618913687E-2</v>
      </c>
      <c r="AQ41" s="60">
        <f t="shared" si="22"/>
        <v>6.3838728412609125E-2</v>
      </c>
      <c r="AR41">
        <f t="shared" si="46"/>
        <v>9.7331250000000022E-2</v>
      </c>
      <c r="AS41" s="68">
        <f>INDEX((WasteGen!$Q$2:$Q$52),MATCH(A41,WasteGen!$A$2:$A$52,0))</f>
        <v>0.18939</v>
      </c>
      <c r="AT41" s="68">
        <f t="shared" si="23"/>
        <v>2.1306375000000001E-3</v>
      </c>
      <c r="AU41" s="68">
        <f t="shared" si="50"/>
        <v>1.7352024220975679E-2</v>
      </c>
      <c r="AV41" s="68">
        <f t="shared" si="51"/>
        <v>2.8205968032201834E-3</v>
      </c>
      <c r="AW41" s="64">
        <f t="shared" si="47"/>
        <v>1.8803978688134554E-3</v>
      </c>
      <c r="AY41" s="2">
        <f t="shared" si="24"/>
        <v>79.219354641537109</v>
      </c>
      <c r="AZ41" s="2">
        <f t="shared" si="25"/>
        <v>1980.4838660384278</v>
      </c>
      <c r="BA41">
        <f t="shared" si="26"/>
        <v>79.217474243668292</v>
      </c>
      <c r="BB41">
        <f t="shared" si="27"/>
        <v>1980.4368560917073</v>
      </c>
      <c r="BC41">
        <f t="shared" si="53"/>
        <v>29.784738696029791</v>
      </c>
      <c r="BE41" s="2">
        <f t="shared" si="28"/>
        <v>49.434615945507318</v>
      </c>
      <c r="BF41">
        <f t="shared" si="29"/>
        <v>49.432735547638501</v>
      </c>
      <c r="BH41" s="2">
        <f t="shared" si="30"/>
        <v>1235.865398637683</v>
      </c>
      <c r="BI41" s="67">
        <f t="shared" si="31"/>
        <v>1235.8183886909626</v>
      </c>
      <c r="BK41">
        <f t="shared" si="52"/>
        <v>45.056443788573489</v>
      </c>
      <c r="BL41">
        <f t="shared" si="45"/>
        <v>966.32028652233657</v>
      </c>
      <c r="BM41">
        <f t="shared" si="33"/>
        <v>2026</v>
      </c>
    </row>
    <row r="42" spans="1:65" x14ac:dyDescent="0.25">
      <c r="A42" s="24">
        <v>2027</v>
      </c>
      <c r="B42" s="24">
        <v>1</v>
      </c>
      <c r="C42" s="40">
        <f>INDEX((WasteGen!$I$2:$I$52),MATCH(A42,WasteGen!$A$2:$A$52,0))</f>
        <v>80.877400379790416</v>
      </c>
      <c r="D42" s="40">
        <f t="shared" si="2"/>
        <v>11.525029554120135</v>
      </c>
      <c r="E42" s="40">
        <f t="shared" si="3"/>
        <v>33.622089962578329</v>
      </c>
      <c r="F42" s="40">
        <f>E41*(1-Sce1LFG!$F$9)</f>
        <v>10.867880054150833</v>
      </c>
      <c r="G42" s="34">
        <f t="shared" si="4"/>
        <v>7.2452533694338879</v>
      </c>
      <c r="H42">
        <f t="shared" si="5"/>
        <v>3.8416765180400447</v>
      </c>
      <c r="I42" s="45">
        <f>INDEX((WasteGen!$J$2:$J$52),MATCH(A42,WasteGen!$A$2:$A$52,0))</f>
        <v>269.59133459930138</v>
      </c>
      <c r="J42" s="45">
        <f t="shared" si="6"/>
        <v>118.88977855829189</v>
      </c>
      <c r="K42" s="45">
        <f t="shared" si="35"/>
        <v>686.75182565667751</v>
      </c>
      <c r="L42" s="45">
        <f t="shared" si="36"/>
        <v>105.22759220804471</v>
      </c>
      <c r="M42" s="43">
        <f t="shared" si="7"/>
        <v>70.15172813869647</v>
      </c>
      <c r="N42">
        <f t="shared" si="8"/>
        <v>39.6299261860973</v>
      </c>
      <c r="O42" s="48">
        <f>INDEX((WasteGen!$K$2:$K$52),MATCH(A42,WasteGen!$A$2:$A$52,0))</f>
        <v>64.701920303832324</v>
      </c>
      <c r="P42" s="48">
        <f t="shared" si="9"/>
        <v>6.3084372296236522</v>
      </c>
      <c r="Q42" s="48">
        <f t="shared" si="37"/>
        <v>68.220638691269784</v>
      </c>
      <c r="R42" s="48">
        <f t="shared" si="38"/>
        <v>4.4891411254286009</v>
      </c>
      <c r="S42" s="49">
        <f t="shared" si="10"/>
        <v>2.9927607502857336</v>
      </c>
      <c r="T42">
        <f t="shared" si="11"/>
        <v>2.1028124098745504</v>
      </c>
      <c r="U42" s="51">
        <f>INDEX((WasteGen!$L$2:$L$52),MATCH(A42,WasteGen!$A$2:$A$52,0))</f>
        <v>10.783653383972055</v>
      </c>
      <c r="V42" s="51">
        <f t="shared" si="12"/>
        <v>4.0438700189895212E-2</v>
      </c>
      <c r="W42" s="51">
        <f t="shared" si="39"/>
        <v>0.60285867837405538</v>
      </c>
      <c r="X42" s="51">
        <f t="shared" si="40"/>
        <v>2.0033235846010258E-2</v>
      </c>
      <c r="Y42" s="36">
        <f t="shared" si="13"/>
        <v>1.3355490564006839E-2</v>
      </c>
      <c r="Z42">
        <f t="shared" si="14"/>
        <v>1.3479566729965069E-2</v>
      </c>
      <c r="AA42" s="54">
        <f>INDEX((WasteGen!$M$2:$M$52),MATCH(A42,WasteGen!$A$2:$A$52,0))</f>
        <v>26.95913345993014</v>
      </c>
      <c r="AB42" s="54">
        <f t="shared" si="15"/>
        <v>0.80877400379790421</v>
      </c>
      <c r="AC42" s="54">
        <f t="shared" si="41"/>
        <v>8.7462357296499746</v>
      </c>
      <c r="AD42" s="54">
        <f t="shared" si="42"/>
        <v>0.57553091351648744</v>
      </c>
      <c r="AE42" s="21">
        <f t="shared" si="16"/>
        <v>0.38368727567765826</v>
      </c>
      <c r="AF42">
        <f t="shared" si="17"/>
        <v>0.2695913345993014</v>
      </c>
      <c r="AG42" s="58">
        <f>INDEX((WasteGen!$N$2:$N$52),MATCH(A42,WasteGen!$A$2:$A$52,0))</f>
        <v>1.6175480075958082</v>
      </c>
      <c r="AH42" s="58">
        <f t="shared" si="18"/>
        <v>2.4263220113937122E-3</v>
      </c>
      <c r="AI42" s="58">
        <f t="shared" si="43"/>
        <v>3.1269921785793846E-2</v>
      </c>
      <c r="AJ42" s="58">
        <f t="shared" si="44"/>
        <v>1.4788429838647342E-3</v>
      </c>
      <c r="AK42" s="56">
        <f t="shared" si="19"/>
        <v>9.8589532257648948E-4</v>
      </c>
      <c r="AL42">
        <f t="shared" si="20"/>
        <v>8.0877400379790411E-4</v>
      </c>
      <c r="AM42" s="62">
        <f>INDEX((WasteGen!$P$2:$P$52),MATCH(A42,WasteGen!$A$2:$A$52,0))</f>
        <v>13.626375000000003</v>
      </c>
      <c r="AN42" s="62">
        <f t="shared" si="21"/>
        <v>0.30659343750000001</v>
      </c>
      <c r="AO42" s="62">
        <f t="shared" si="48"/>
        <v>3.6413262206901233</v>
      </c>
      <c r="AP42" s="62">
        <f t="shared" si="49"/>
        <v>0.10155773277156945</v>
      </c>
      <c r="AQ42" s="60">
        <f t="shared" si="22"/>
        <v>6.7705155181046292E-2</v>
      </c>
      <c r="AR42">
        <f t="shared" si="46"/>
        <v>0.10219781250000001</v>
      </c>
      <c r="AS42" s="68">
        <f>INDEX((WasteGen!$Q$2:$Q$52),MATCH(A42,WasteGen!$A$2:$A$52,0))</f>
        <v>0.18939</v>
      </c>
      <c r="AT42" s="68">
        <f t="shared" si="23"/>
        <v>2.1306375000000001E-3</v>
      </c>
      <c r="AU42" s="68">
        <f t="shared" si="50"/>
        <v>1.6769929831965454E-2</v>
      </c>
      <c r="AV42" s="68">
        <f t="shared" si="51"/>
        <v>2.7127318890102252E-3</v>
      </c>
      <c r="AW42" s="64">
        <f t="shared" si="47"/>
        <v>1.8084879260068167E-3</v>
      </c>
      <c r="AY42" s="2">
        <f t="shared" si="24"/>
        <v>80.857284563087376</v>
      </c>
      <c r="AZ42" s="2">
        <f t="shared" si="25"/>
        <v>2021.4321140771845</v>
      </c>
      <c r="BA42">
        <f t="shared" si="26"/>
        <v>80.855476075161377</v>
      </c>
      <c r="BB42">
        <f t="shared" si="27"/>
        <v>2021.3869018790344</v>
      </c>
      <c r="BC42">
        <f t="shared" si="53"/>
        <v>30.93241256563277</v>
      </c>
      <c r="BE42" s="2">
        <f t="shared" si="28"/>
        <v>49.924871997454602</v>
      </c>
      <c r="BF42">
        <f t="shared" si="29"/>
        <v>49.923063509528603</v>
      </c>
      <c r="BH42" s="2">
        <f t="shared" si="30"/>
        <v>1248.1217999363651</v>
      </c>
      <c r="BI42" s="67">
        <f t="shared" si="31"/>
        <v>1248.076587738215</v>
      </c>
      <c r="BK42">
        <f t="shared" si="52"/>
        <v>45.960492601844962</v>
      </c>
      <c r="BL42">
        <f t="shared" si="45"/>
        <v>1012.2807791241815</v>
      </c>
      <c r="BM42">
        <f t="shared" si="33"/>
        <v>2027</v>
      </c>
    </row>
    <row r="43" spans="1:65" x14ac:dyDescent="0.25">
      <c r="A43" s="24">
        <v>2028</v>
      </c>
      <c r="B43" s="24">
        <v>1</v>
      </c>
      <c r="C43" s="40">
        <f>INDEX((WasteGen!$I$2:$I$52),MATCH(A43,WasteGen!$A$2:$A$52,0))</f>
        <v>82.494948387386216</v>
      </c>
      <c r="D43" s="40">
        <f t="shared" si="2"/>
        <v>11.755530145202536</v>
      </c>
      <c r="E43" s="40">
        <f t="shared" si="3"/>
        <v>34.293091036732449</v>
      </c>
      <c r="F43" s="40">
        <f>E42*(1-Sce1LFG!$F$9)</f>
        <v>11.084529071048417</v>
      </c>
      <c r="G43" s="34">
        <f t="shared" si="4"/>
        <v>7.3896860473656112</v>
      </c>
      <c r="H43">
        <f t="shared" si="5"/>
        <v>3.9185100484008455</v>
      </c>
      <c r="I43" s="45">
        <f>INDEX((WasteGen!$J$2:$J$52),MATCH(A43,WasteGen!$A$2:$A$52,0))</f>
        <v>274.98316129128739</v>
      </c>
      <c r="J43" s="45">
        <f t="shared" si="6"/>
        <v>121.26757412945773</v>
      </c>
      <c r="K43" s="45">
        <f t="shared" si="35"/>
        <v>700.6559271693302</v>
      </c>
      <c r="L43" s="45">
        <f t="shared" si="36"/>
        <v>107.363472616805</v>
      </c>
      <c r="M43" s="43">
        <f t="shared" si="7"/>
        <v>71.575648411203332</v>
      </c>
      <c r="N43">
        <f t="shared" si="8"/>
        <v>40.422524709819243</v>
      </c>
      <c r="O43" s="48">
        <f>INDEX((WasteGen!$K$2:$K$52),MATCH(A43,WasteGen!$A$2:$A$52,0))</f>
        <v>65.995958709908976</v>
      </c>
      <c r="P43" s="48">
        <f t="shared" si="9"/>
        <v>6.4346059742161259</v>
      </c>
      <c r="Q43" s="48">
        <f t="shared" si="37"/>
        <v>70.043107879992689</v>
      </c>
      <c r="R43" s="48">
        <f t="shared" si="38"/>
        <v>4.6121367854932185</v>
      </c>
      <c r="S43" s="49">
        <f t="shared" si="10"/>
        <v>3.074757856995479</v>
      </c>
      <c r="T43">
        <f t="shared" si="11"/>
        <v>2.144868658072042</v>
      </c>
      <c r="U43" s="51">
        <f>INDEX((WasteGen!$L$2:$L$52),MATCH(A43,WasteGen!$A$2:$A$52,0))</f>
        <v>10.999326451651497</v>
      </c>
      <c r="V43" s="51">
        <f t="shared" si="12"/>
        <v>4.1247474193693109E-2</v>
      </c>
      <c r="W43" s="51">
        <f t="shared" si="39"/>
        <v>0.62337107926955926</v>
      </c>
      <c r="X43" s="51">
        <f t="shared" si="40"/>
        <v>2.0735073298189254E-2</v>
      </c>
      <c r="Y43" s="36">
        <f t="shared" si="13"/>
        <v>1.3823382198792835E-2</v>
      </c>
      <c r="Z43">
        <f t="shared" si="14"/>
        <v>1.374915806456437E-2</v>
      </c>
      <c r="AA43" s="54">
        <f>INDEX((WasteGen!$M$2:$M$52),MATCH(A43,WasteGen!$A$2:$A$52,0))</f>
        <v>27.498316129128739</v>
      </c>
      <c r="AB43" s="54">
        <f t="shared" si="15"/>
        <v>0.82494948387386213</v>
      </c>
      <c r="AC43" s="54">
        <f t="shared" si="41"/>
        <v>8.9798856256400903</v>
      </c>
      <c r="AD43" s="54">
        <f t="shared" si="42"/>
        <v>0.59129958788374615</v>
      </c>
      <c r="AE43" s="21">
        <f t="shared" si="16"/>
        <v>0.39419972525583075</v>
      </c>
      <c r="AF43">
        <f t="shared" si="17"/>
        <v>0.27498316129128741</v>
      </c>
      <c r="AG43" s="58">
        <f>INDEX((WasteGen!$N$2:$N$52),MATCH(A43,WasteGen!$A$2:$A$52,0))</f>
        <v>1.6498989677477243</v>
      </c>
      <c r="AH43" s="58">
        <f t="shared" si="18"/>
        <v>2.4748484516215865E-3</v>
      </c>
      <c r="AI43" s="58">
        <f t="shared" si="43"/>
        <v>3.221971815610461E-2</v>
      </c>
      <c r="AJ43" s="58">
        <f t="shared" si="44"/>
        <v>1.5250520813108264E-3</v>
      </c>
      <c r="AK43" s="56">
        <f t="shared" si="19"/>
        <v>1.0167013875405509E-3</v>
      </c>
      <c r="AL43">
        <f t="shared" si="20"/>
        <v>8.2494948387386215E-4</v>
      </c>
      <c r="AM43" s="62">
        <f>INDEX((WasteGen!$P$2:$P$52),MATCH(A43,WasteGen!$A$2:$A$52,0))</f>
        <v>14.275250000000003</v>
      </c>
      <c r="AN43" s="62">
        <f t="shared" si="21"/>
        <v>0.32119312500000008</v>
      </c>
      <c r="AO43" s="62">
        <f t="shared" si="48"/>
        <v>3.8549018920617999</v>
      </c>
      <c r="AP43" s="62">
        <f t="shared" si="49"/>
        <v>0.10761745362832384</v>
      </c>
      <c r="AQ43" s="60">
        <f t="shared" si="22"/>
        <v>7.1744969085549226E-2</v>
      </c>
      <c r="AR43">
        <f t="shared" si="46"/>
        <v>0.10706437500000002</v>
      </c>
      <c r="AS43" s="68">
        <f>INDEX((WasteGen!$Q$2:$Q$52),MATCH(A43,WasteGen!$A$2:$A$52,0))</f>
        <v>0.18939</v>
      </c>
      <c r="AT43" s="68">
        <f t="shared" si="23"/>
        <v>2.1306375000000001E-3</v>
      </c>
      <c r="AU43" s="68">
        <f t="shared" si="50"/>
        <v>1.6278837276019358E-2</v>
      </c>
      <c r="AV43" s="68">
        <f t="shared" si="51"/>
        <v>2.6217300559460955E-3</v>
      </c>
      <c r="AW43" s="64">
        <f t="shared" si="47"/>
        <v>1.7478200372973969E-3</v>
      </c>
      <c r="AY43" s="2">
        <f t="shared" si="24"/>
        <v>82.522624913529441</v>
      </c>
      <c r="AZ43" s="2">
        <f t="shared" si="25"/>
        <v>2063.0656228382359</v>
      </c>
      <c r="BA43">
        <f t="shared" si="26"/>
        <v>82.520877093492146</v>
      </c>
      <c r="BB43">
        <f t="shared" si="27"/>
        <v>2063.0219273373036</v>
      </c>
      <c r="BC43">
        <f t="shared" si="53"/>
        <v>32.080086435235749</v>
      </c>
      <c r="BE43" s="2">
        <f t="shared" si="28"/>
        <v>50.442538478293692</v>
      </c>
      <c r="BF43">
        <f t="shared" si="29"/>
        <v>50.440790658256397</v>
      </c>
      <c r="BH43" s="2">
        <f t="shared" si="30"/>
        <v>1261.0634619573423</v>
      </c>
      <c r="BI43" s="67">
        <f t="shared" si="31"/>
        <v>1261.01976645641</v>
      </c>
      <c r="BK43">
        <f t="shared" si="52"/>
        <v>46.882525060131854</v>
      </c>
      <c r="BL43">
        <f t="shared" si="45"/>
        <v>1059.1633041843133</v>
      </c>
      <c r="BM43">
        <f t="shared" si="33"/>
        <v>2028</v>
      </c>
    </row>
    <row r="44" spans="1:65" x14ac:dyDescent="0.25">
      <c r="A44" s="24">
        <v>2029</v>
      </c>
      <c r="B44" s="24">
        <v>1</v>
      </c>
      <c r="C44" s="40">
        <f>INDEX((WasteGen!$I$2:$I$52),MATCH(A44,WasteGen!$A$2:$A$52,0))</f>
        <v>84.144847355133948</v>
      </c>
      <c r="D44" s="40">
        <f t="shared" si="2"/>
        <v>11.990640748106587</v>
      </c>
      <c r="E44" s="40">
        <f t="shared" si="3"/>
        <v>34.97798711055345</v>
      </c>
      <c r="F44" s="40">
        <f>E43*(1-Sce1LFG!$F$9)</f>
        <v>11.305744674285583</v>
      </c>
      <c r="G44" s="34">
        <f t="shared" si="4"/>
        <v>7.5371631161903885</v>
      </c>
      <c r="H44">
        <f t="shared" si="5"/>
        <v>3.9968802493688624</v>
      </c>
      <c r="I44" s="45">
        <f>INDEX((WasteGen!$J$2:$J$52),MATCH(A44,WasteGen!$A$2:$A$52,0))</f>
        <v>280.48282451711316</v>
      </c>
      <c r="J44" s="45">
        <f t="shared" si="6"/>
        <v>123.69292561204689</v>
      </c>
      <c r="K44" s="45">
        <f t="shared" si="35"/>
        <v>714.811679904529</v>
      </c>
      <c r="L44" s="45">
        <f t="shared" si="36"/>
        <v>109.53717287684806</v>
      </c>
      <c r="M44" s="43">
        <f t="shared" si="7"/>
        <v>73.024781917898707</v>
      </c>
      <c r="N44">
        <f t="shared" si="8"/>
        <v>41.230975204015635</v>
      </c>
      <c r="O44" s="48">
        <f>INDEX((WasteGen!$K$2:$K$52),MATCH(A44,WasteGen!$A$2:$A$52,0))</f>
        <v>67.315877884107152</v>
      </c>
      <c r="P44" s="48">
        <f t="shared" si="9"/>
        <v>6.5632980937004479</v>
      </c>
      <c r="Q44" s="48">
        <f t="shared" si="37"/>
        <v>71.871059008011258</v>
      </c>
      <c r="R44" s="48">
        <f t="shared" si="38"/>
        <v>4.7353469656818792</v>
      </c>
      <c r="S44" s="49">
        <f t="shared" si="10"/>
        <v>3.1568979771212526</v>
      </c>
      <c r="T44">
        <f t="shared" si="11"/>
        <v>2.1877660312334823</v>
      </c>
      <c r="U44" s="51">
        <f>INDEX((WasteGen!$L$2:$L$52),MATCH(A44,WasteGen!$A$2:$A$52,0))</f>
        <v>11.219312980684526</v>
      </c>
      <c r="V44" s="51">
        <f t="shared" si="12"/>
        <v>4.2072423677566972E-2</v>
      </c>
      <c r="W44" s="51">
        <f t="shared" si="39"/>
        <v>0.64400291415857813</v>
      </c>
      <c r="X44" s="51">
        <f t="shared" si="40"/>
        <v>2.1440588788548032E-2</v>
      </c>
      <c r="Y44" s="36">
        <f t="shared" si="13"/>
        <v>1.4293725859032021E-2</v>
      </c>
      <c r="Z44">
        <f t="shared" si="14"/>
        <v>1.4024141225855657E-2</v>
      </c>
      <c r="AA44" s="54">
        <f>INDEX((WasteGen!$M$2:$M$52),MATCH(A44,WasteGen!$A$2:$A$52,0))</f>
        <v>28.048282451711316</v>
      </c>
      <c r="AB44" s="54">
        <f t="shared" si="15"/>
        <v>0.84144847355133945</v>
      </c>
      <c r="AC44" s="54">
        <f t="shared" si="41"/>
        <v>9.2142383343604202</v>
      </c>
      <c r="AD44" s="54">
        <f t="shared" si="42"/>
        <v>0.60709576483101035</v>
      </c>
      <c r="AE44" s="21">
        <f t="shared" si="16"/>
        <v>0.40473050988734022</v>
      </c>
      <c r="AF44">
        <f t="shared" si="17"/>
        <v>0.28048282451711315</v>
      </c>
      <c r="AG44" s="58">
        <f>INDEX((WasteGen!$N$2:$N$52),MATCH(A44,WasteGen!$A$2:$A$52,0))</f>
        <v>1.6828969471026789</v>
      </c>
      <c r="AH44" s="58">
        <f t="shared" si="18"/>
        <v>2.5243454206540185E-3</v>
      </c>
      <c r="AI44" s="58">
        <f t="shared" si="43"/>
        <v>3.3172689379860613E-2</v>
      </c>
      <c r="AJ44" s="58">
        <f t="shared" si="44"/>
        <v>1.5713741968980152E-3</v>
      </c>
      <c r="AK44" s="56">
        <f t="shared" si="19"/>
        <v>1.04758279793201E-3</v>
      </c>
      <c r="AL44">
        <f t="shared" si="20"/>
        <v>8.4144847355133948E-4</v>
      </c>
      <c r="AM44" s="62">
        <f>INDEX((WasteGen!$P$2:$P$52),MATCH(A44,WasteGen!$A$2:$A$52,0))</f>
        <v>14.924125000000004</v>
      </c>
      <c r="AN44" s="62">
        <f t="shared" si="21"/>
        <v>0.33579281250000004</v>
      </c>
      <c r="AO44" s="62">
        <f t="shared" si="48"/>
        <v>4.0767651359190671</v>
      </c>
      <c r="AP44" s="62">
        <f t="shared" si="49"/>
        <v>0.1139295686427329</v>
      </c>
      <c r="AQ44" s="60">
        <f t="shared" si="22"/>
        <v>7.5953045761821936E-2</v>
      </c>
      <c r="AR44">
        <f t="shared" si="46"/>
        <v>0.11193093750000002</v>
      </c>
      <c r="AS44" s="68">
        <f>INDEX((WasteGen!$Q$2:$Q$52),MATCH(A44,WasteGen!$A$2:$A$52,0))</f>
        <v>0.18939</v>
      </c>
      <c r="AT44" s="68">
        <f t="shared" si="23"/>
        <v>2.1306375000000001E-3</v>
      </c>
      <c r="AU44" s="68">
        <f t="shared" si="50"/>
        <v>1.5864519764875247E-2</v>
      </c>
      <c r="AV44" s="68">
        <f t="shared" si="51"/>
        <v>2.5449550111441119E-3</v>
      </c>
      <c r="AW44" s="64">
        <f t="shared" si="47"/>
        <v>1.6966366740960746E-3</v>
      </c>
      <c r="AY44" s="2">
        <f t="shared" si="24"/>
        <v>84.216564512190573</v>
      </c>
      <c r="AZ44" s="2">
        <f t="shared" si="25"/>
        <v>2105.4141128047645</v>
      </c>
      <c r="BA44">
        <f t="shared" si="26"/>
        <v>84.214867875516475</v>
      </c>
      <c r="BB44">
        <f t="shared" si="27"/>
        <v>2105.3716968879121</v>
      </c>
      <c r="BC44">
        <f t="shared" si="53"/>
        <v>33.227760304838732</v>
      </c>
      <c r="BD44">
        <f>(BC45-BC31)/14</f>
        <v>1.1476738696029796</v>
      </c>
      <c r="BE44" s="2">
        <f t="shared" si="28"/>
        <v>50.988804207351841</v>
      </c>
      <c r="BF44">
        <f t="shared" si="29"/>
        <v>50.987107570677743</v>
      </c>
      <c r="BH44" s="2">
        <f t="shared" si="30"/>
        <v>1274.720105183796</v>
      </c>
      <c r="BI44" s="67">
        <f t="shared" si="31"/>
        <v>1274.6776892669436</v>
      </c>
      <c r="BK44">
        <f t="shared" si="52"/>
        <v>47.822900836334505</v>
      </c>
      <c r="BL44">
        <f t="shared" si="45"/>
        <v>1106.986205020648</v>
      </c>
      <c r="BM44">
        <f t="shared" si="33"/>
        <v>2029</v>
      </c>
    </row>
    <row r="45" spans="1:65" x14ac:dyDescent="0.25">
      <c r="A45" s="24">
        <v>2030</v>
      </c>
      <c r="B45" s="24">
        <v>1</v>
      </c>
      <c r="C45" s="40">
        <f>INDEX((WasteGen!$I$2:$I$52),MATCH(A45,WasteGen!$A$2:$A$52,0))</f>
        <v>85.827744302236624</v>
      </c>
      <c r="D45" s="40">
        <f t="shared" si="2"/>
        <v>12.230453563068721</v>
      </c>
      <c r="E45" s="40">
        <f t="shared" si="3"/>
        <v>35.676899493248911</v>
      </c>
      <c r="F45" s="40">
        <f>E44*(1-Sce1LFG!$F$9)</f>
        <v>11.531541180373262</v>
      </c>
      <c r="G45" s="34">
        <f t="shared" si="4"/>
        <v>7.6876941202488407</v>
      </c>
      <c r="H45">
        <f t="shared" si="5"/>
        <v>4.0768178543562401</v>
      </c>
      <c r="I45" s="45">
        <f>INDEX((WasteGen!$J$2:$J$52),MATCH(A45,WasteGen!$A$2:$A$52,0))</f>
        <v>286.09248100745543</v>
      </c>
      <c r="J45" s="45">
        <f t="shared" si="6"/>
        <v>126.16678412428783</v>
      </c>
      <c r="K45" s="45">
        <f t="shared" si="35"/>
        <v>729.22824895189524</v>
      </c>
      <c r="L45" s="45">
        <f t="shared" si="36"/>
        <v>111.75021507692161</v>
      </c>
      <c r="M45" s="43">
        <f t="shared" si="7"/>
        <v>74.500143384614404</v>
      </c>
      <c r="N45">
        <f t="shared" si="8"/>
        <v>42.055594708095946</v>
      </c>
      <c r="O45" s="48">
        <f>INDEX((WasteGen!$K$2:$K$52),MATCH(A45,WasteGen!$A$2:$A$52,0))</f>
        <v>68.662195441789308</v>
      </c>
      <c r="P45" s="48">
        <f t="shared" si="9"/>
        <v>6.6945640555744577</v>
      </c>
      <c r="Q45" s="48">
        <f t="shared" si="37"/>
        <v>73.706695304739895</v>
      </c>
      <c r="R45" s="48">
        <f t="shared" si="38"/>
        <v>4.8589277588458275</v>
      </c>
      <c r="S45" s="49">
        <f t="shared" si="10"/>
        <v>3.2392851725638847</v>
      </c>
      <c r="T45">
        <f t="shared" si="11"/>
        <v>2.2315213518581527</v>
      </c>
      <c r="U45" s="51">
        <f>INDEX((WasteGen!$L$2:$L$52),MATCH(A45,WasteGen!$A$2:$A$52,0))</f>
        <v>11.443699240298217</v>
      </c>
      <c r="V45" s="51">
        <f t="shared" si="12"/>
        <v>4.2913872151118318E-2</v>
      </c>
      <c r="W45" s="51">
        <f t="shared" si="39"/>
        <v>0.66476657414829798</v>
      </c>
      <c r="X45" s="51">
        <f t="shared" si="40"/>
        <v>2.2150212161398453E-2</v>
      </c>
      <c r="Y45" s="36">
        <f t="shared" si="13"/>
        <v>1.4766808107598967E-2</v>
      </c>
      <c r="Z45">
        <f t="shared" si="14"/>
        <v>1.4304624050372772E-2</v>
      </c>
      <c r="AA45" s="54">
        <f>INDEX((WasteGen!$M$2:$M$52),MATCH(A45,WasteGen!$A$2:$A$52,0))</f>
        <v>28.609248100745546</v>
      </c>
      <c r="AB45" s="54">
        <f t="shared" si="15"/>
        <v>0.85827744302236642</v>
      </c>
      <c r="AC45" s="54">
        <f t="shared" si="41"/>
        <v>9.4495763211205013</v>
      </c>
      <c r="AD45" s="54">
        <f t="shared" si="42"/>
        <v>0.62293945626228575</v>
      </c>
      <c r="AE45" s="21">
        <f t="shared" si="16"/>
        <v>0.41529297084152383</v>
      </c>
      <c r="AF45">
        <f t="shared" si="17"/>
        <v>0.28609248100745549</v>
      </c>
      <c r="AG45" s="58">
        <f>INDEX((WasteGen!$N$2:$N$52),MATCH(A45,WasteGen!$A$2:$A$52,0))</f>
        <v>1.7165548860447326</v>
      </c>
      <c r="AH45" s="58">
        <f t="shared" si="18"/>
        <v>2.5748323290670991E-3</v>
      </c>
      <c r="AI45" s="58">
        <f t="shared" si="43"/>
        <v>3.412967055701286E-2</v>
      </c>
      <c r="AJ45" s="58">
        <f t="shared" si="44"/>
        <v>1.6178511519148544E-3</v>
      </c>
      <c r="AK45" s="56">
        <f t="shared" si="19"/>
        <v>1.0785674346099029E-3</v>
      </c>
      <c r="AL45">
        <f t="shared" si="20"/>
        <v>8.5827744302236636E-4</v>
      </c>
      <c r="AM45" s="62">
        <f>INDEX((WasteGen!$P$2:$P$52),MATCH(A45,WasteGen!$A$2:$A$52,0))</f>
        <v>15.573</v>
      </c>
      <c r="AN45" s="62">
        <f t="shared" si="21"/>
        <v>0.3503925</v>
      </c>
      <c r="AO45" s="62">
        <f t="shared" si="48"/>
        <v>4.3066710174789353</v>
      </c>
      <c r="AP45" s="62">
        <f t="shared" si="49"/>
        <v>0.12048661844013166</v>
      </c>
      <c r="AQ45" s="60">
        <f t="shared" si="22"/>
        <v>8.0324412293421105E-2</v>
      </c>
      <c r="AR45">
        <f t="shared" si="46"/>
        <v>0.1167975</v>
      </c>
      <c r="AS45" s="68">
        <f>INDEX((WasteGen!$Q$2:$Q$52),MATCH(A45,WasteGen!$A$2:$A$52,0))</f>
        <v>0.18939</v>
      </c>
      <c r="AT45" s="68">
        <f t="shared" si="23"/>
        <v>2.1306375000000001E-3</v>
      </c>
      <c r="AU45" s="68">
        <f t="shared" si="50"/>
        <v>1.5514974657823179E-2</v>
      </c>
      <c r="AV45" s="68">
        <f t="shared" si="51"/>
        <v>2.4801826070520675E-3</v>
      </c>
      <c r="AW45" s="64">
        <f t="shared" si="47"/>
        <v>1.653455071368045E-3</v>
      </c>
      <c r="AY45" s="2">
        <f t="shared" si="24"/>
        <v>85.940238891175653</v>
      </c>
      <c r="AZ45" s="2">
        <f t="shared" si="25"/>
        <v>2148.5059722793912</v>
      </c>
      <c r="BA45">
        <f t="shared" si="26"/>
        <v>85.938585436104276</v>
      </c>
      <c r="BB45">
        <f t="shared" si="27"/>
        <v>2148.4646359026069</v>
      </c>
      <c r="BC45" s="84">
        <f>BA45*BD45</f>
        <v>34.375434174441715</v>
      </c>
      <c r="BD45" s="70">
        <v>0.4</v>
      </c>
      <c r="BE45" s="2">
        <f t="shared" si="28"/>
        <v>51.564804716733939</v>
      </c>
      <c r="BF45">
        <f t="shared" si="29"/>
        <v>51.563151261662561</v>
      </c>
      <c r="BH45" s="2">
        <f t="shared" si="30"/>
        <v>1289.1201179183486</v>
      </c>
      <c r="BI45" s="67">
        <f t="shared" si="31"/>
        <v>1289.078781541564</v>
      </c>
      <c r="BK45">
        <f t="shared" si="52"/>
        <v>48.781986796811189</v>
      </c>
      <c r="BL45">
        <f t="shared" si="45"/>
        <v>1155.7681918174592</v>
      </c>
      <c r="BM45">
        <f t="shared" si="33"/>
        <v>2030</v>
      </c>
    </row>
    <row r="46" spans="1:65" x14ac:dyDescent="0.25">
      <c r="A46" s="24">
        <f>A45+1</f>
        <v>2031</v>
      </c>
      <c r="B46" s="24">
        <v>1</v>
      </c>
      <c r="C46" s="40">
        <f>INDEX((WasteGen!$I$2:$I$52),MATCH(A46,WasteGen!$A$2:$A$52,0))</f>
        <v>87.544299188281357</v>
      </c>
      <c r="D46" s="40">
        <f t="shared" si="2"/>
        <v>12.475062634330094</v>
      </c>
      <c r="E46" s="40">
        <f t="shared" si="3"/>
        <v>36.390003545053581</v>
      </c>
      <c r="F46" s="40">
        <f>E45*(1-Sce1LFG!$F$9)</f>
        <v>11.761958582525423</v>
      </c>
      <c r="G46" s="34">
        <f t="shared" si="4"/>
        <v>7.8413057216836153</v>
      </c>
      <c r="H46">
        <f t="shared" si="5"/>
        <v>4.1583542114433643</v>
      </c>
      <c r="I46" s="45">
        <f>INDEX((WasteGen!$J$2:$J$52),MATCH(A46,WasteGen!$A$2:$A$52,0))</f>
        <v>291.81433062760453</v>
      </c>
      <c r="J46" s="45">
        <f t="shared" si="6"/>
        <v>128.69011980677359</v>
      </c>
      <c r="K46" s="45">
        <f t="shared" si="35"/>
        <v>743.91433671567631</v>
      </c>
      <c r="L46" s="45">
        <f t="shared" si="36"/>
        <v>114.00403204299251</v>
      </c>
      <c r="M46" s="43">
        <f t="shared" si="7"/>
        <v>76.002688028661666</v>
      </c>
      <c r="N46">
        <f t="shared" si="8"/>
        <v>42.896706602257865</v>
      </c>
      <c r="O46" s="48">
        <f>INDEX((WasteGen!$K$2:$K$52),MATCH(A46,WasteGen!$A$2:$A$52,0))</f>
        <v>70.035439350625083</v>
      </c>
      <c r="P46" s="48">
        <f t="shared" si="9"/>
        <v>6.8284553366859457</v>
      </c>
      <c r="Q46" s="48">
        <f t="shared" si="37"/>
        <v>75.552122524516207</v>
      </c>
      <c r="R46" s="48">
        <f t="shared" si="38"/>
        <v>4.983028116909642</v>
      </c>
      <c r="S46" s="49">
        <f t="shared" si="10"/>
        <v>3.322018744606428</v>
      </c>
      <c r="T46">
        <f t="shared" si="11"/>
        <v>2.2761517788953154</v>
      </c>
      <c r="U46" s="51">
        <f>INDEX((WasteGen!$L$2:$L$52),MATCH(A46,WasteGen!$A$2:$A$52,0))</f>
        <v>11.672573225104182</v>
      </c>
      <c r="V46" s="51">
        <f t="shared" si="12"/>
        <v>4.3772149594140684E-2</v>
      </c>
      <c r="W46" s="51">
        <f t="shared" si="39"/>
        <v>0.68567435413872435</v>
      </c>
      <c r="X46" s="51">
        <f t="shared" si="40"/>
        <v>2.2864369603714289E-2</v>
      </c>
      <c r="Y46" s="36">
        <f t="shared" si="13"/>
        <v>1.5242913069142858E-2</v>
      </c>
      <c r="Z46">
        <f t="shared" si="14"/>
        <v>1.4590716531380228E-2</v>
      </c>
      <c r="AA46" s="54">
        <f>INDEX((WasteGen!$M$2:$M$52),MATCH(A46,WasteGen!$A$2:$A$52,0))</f>
        <v>29.181433062760455</v>
      </c>
      <c r="AB46" s="54">
        <f t="shared" si="15"/>
        <v>0.87544299188281371</v>
      </c>
      <c r="AC46" s="54">
        <f t="shared" si="41"/>
        <v>9.686169554425156</v>
      </c>
      <c r="AD46" s="54">
        <f t="shared" si="42"/>
        <v>0.6388497585781594</v>
      </c>
      <c r="AE46" s="21">
        <f t="shared" si="16"/>
        <v>0.42589983905210627</v>
      </c>
      <c r="AF46">
        <f t="shared" si="17"/>
        <v>0.29181433062760453</v>
      </c>
      <c r="AG46" s="58">
        <f>INDEX((WasteGen!$N$2:$N$52),MATCH(A46,WasteGen!$A$2:$A$52,0))</f>
        <v>1.7508859837656272</v>
      </c>
      <c r="AH46" s="58">
        <f t="shared" si="18"/>
        <v>2.6263289756484412E-3</v>
      </c>
      <c r="AI46" s="58">
        <f t="shared" si="43"/>
        <v>3.5091475857994749E-2</v>
      </c>
      <c r="AJ46" s="58">
        <f t="shared" si="44"/>
        <v>1.6645236746665535E-3</v>
      </c>
      <c r="AK46" s="56">
        <f t="shared" si="19"/>
        <v>1.1096824497777024E-3</v>
      </c>
      <c r="AL46">
        <f t="shared" si="20"/>
        <v>8.7544299188281366E-4</v>
      </c>
      <c r="AM46" s="62">
        <f>INDEX((WasteGen!$P$2:$P$52),MATCH(A46,WasteGen!$A$2:$A$52,0))</f>
        <v>15.573</v>
      </c>
      <c r="AN46" s="62">
        <f t="shared" si="21"/>
        <v>0.3503925</v>
      </c>
      <c r="AO46" s="62">
        <f t="shared" si="48"/>
        <v>4.5297821533752414</v>
      </c>
      <c r="AP46" s="62">
        <f t="shared" si="49"/>
        <v>0.12728136410369345</v>
      </c>
      <c r="AQ46" s="60">
        <f t="shared" si="22"/>
        <v>8.4854242735795629E-2</v>
      </c>
      <c r="AR46">
        <f t="shared" si="46"/>
        <v>0.1167975</v>
      </c>
      <c r="AS46" s="68">
        <f>INDEX((WasteGen!$Q$2:$Q$52),MATCH(A46,WasteGen!$A$2:$A$52,0))</f>
        <v>0.18939</v>
      </c>
      <c r="AT46" s="68">
        <f t="shared" si="23"/>
        <v>2.1306375000000001E-3</v>
      </c>
      <c r="AU46" s="68">
        <f t="shared" si="50"/>
        <v>1.5220075749189932E-2</v>
      </c>
      <c r="AV46" s="68">
        <f t="shared" si="51"/>
        <v>2.4255364086332456E-3</v>
      </c>
      <c r="AW46" s="64">
        <f t="shared" si="47"/>
        <v>1.6170242724221637E-3</v>
      </c>
      <c r="AY46" s="2">
        <f t="shared" si="24"/>
        <v>87.694736196530954</v>
      </c>
      <c r="AZ46" s="2">
        <f t="shared" si="25"/>
        <v>2192.3684049132739</v>
      </c>
      <c r="BA46">
        <f t="shared" si="26"/>
        <v>87.693119172258534</v>
      </c>
      <c r="BB46">
        <f t="shared" si="27"/>
        <v>2192.3279793064635</v>
      </c>
      <c r="BC46" s="84">
        <f>BC45+$BD$54</f>
        <v>35.663915746874991</v>
      </c>
      <c r="BE46" s="115">
        <f>AY46-BC46</f>
        <v>52.030820449655963</v>
      </c>
      <c r="BF46">
        <f t="shared" si="29"/>
        <v>52.029203425383542</v>
      </c>
      <c r="BH46" s="2">
        <f t="shared" si="30"/>
        <v>1300.7705112413992</v>
      </c>
      <c r="BI46" s="67">
        <f t="shared" si="31"/>
        <v>1300.7300856345885</v>
      </c>
      <c r="BK46">
        <f t="shared" si="52"/>
        <v>49.755290582747413</v>
      </c>
      <c r="BL46">
        <f t="shared" si="45"/>
        <v>1205.5234824002066</v>
      </c>
      <c r="BM46">
        <f t="shared" si="33"/>
        <v>2031</v>
      </c>
    </row>
    <row r="47" spans="1:65" x14ac:dyDescent="0.25">
      <c r="A47" s="24">
        <f t="shared" ref="A47:A65" si="54">A46+1</f>
        <v>2032</v>
      </c>
      <c r="B47" s="24">
        <v>1</v>
      </c>
      <c r="C47" s="40">
        <f>INDEX((WasteGen!$I$2:$I$52),MATCH(A47,WasteGen!$A$2:$A$52,0))</f>
        <v>89.295185172046985</v>
      </c>
      <c r="D47" s="40">
        <f t="shared" si="2"/>
        <v>12.724563887016696</v>
      </c>
      <c r="E47" s="40">
        <f t="shared" si="3"/>
        <v>37.117512738574092</v>
      </c>
      <c r="F47" s="40">
        <f>E46*(1-Sce1LFG!$F$9)</f>
        <v>11.997054693496187</v>
      </c>
      <c r="G47" s="34">
        <f t="shared" si="4"/>
        <v>7.9980364623307914</v>
      </c>
      <c r="H47">
        <f t="shared" si="5"/>
        <v>4.2415212956722321</v>
      </c>
      <c r="I47" s="45">
        <f>INDEX((WasteGen!$J$2:$J$52),MATCH(A47,WasteGen!$A$2:$A$52,0))</f>
        <v>297.65061724015663</v>
      </c>
      <c r="J47" s="45">
        <f t="shared" si="6"/>
        <v>131.26392220290907</v>
      </c>
      <c r="K47" s="45">
        <f t="shared" si="35"/>
        <v>758.87827465156056</v>
      </c>
      <c r="L47" s="45">
        <f t="shared" si="36"/>
        <v>116.29998426702483</v>
      </c>
      <c r="M47" s="43">
        <f t="shared" si="7"/>
        <v>77.533322844683212</v>
      </c>
      <c r="N47">
        <f t="shared" si="8"/>
        <v>43.754640734303024</v>
      </c>
      <c r="O47" s="48">
        <f>INDEX((WasteGen!$K$2:$K$52),MATCH(A47,WasteGen!$A$2:$A$52,0))</f>
        <v>71.436148137637588</v>
      </c>
      <c r="P47" s="48">
        <f t="shared" si="9"/>
        <v>6.9650244434196651</v>
      </c>
      <c r="Q47" s="48">
        <f t="shared" si="37"/>
        <v>77.409356566055564</v>
      </c>
      <c r="R47" s="48">
        <f t="shared" si="38"/>
        <v>5.1077904018803046</v>
      </c>
      <c r="S47" s="49">
        <f t="shared" si="10"/>
        <v>3.4051936012535364</v>
      </c>
      <c r="T47">
        <f t="shared" si="11"/>
        <v>2.3216748144732215</v>
      </c>
      <c r="U47" s="51">
        <f>INDEX((WasteGen!$L$2:$L$52),MATCH(A47,WasteGen!$A$2:$A$52,0))</f>
        <v>11.906024689606266</v>
      </c>
      <c r="V47" s="51">
        <f t="shared" si="12"/>
        <v>4.4647592586023493E-2</v>
      </c>
      <c r="W47" s="51">
        <f t="shared" si="39"/>
        <v>0.70673846273128438</v>
      </c>
      <c r="X47" s="51">
        <f t="shared" si="40"/>
        <v>2.3583483993463383E-2</v>
      </c>
      <c r="Y47" s="36">
        <f t="shared" si="13"/>
        <v>1.572232266230892E-2</v>
      </c>
      <c r="Z47">
        <f t="shared" si="14"/>
        <v>1.4882530862007833E-2</v>
      </c>
      <c r="AA47" s="54">
        <f>INDEX((WasteGen!$M$2:$M$52),MATCH(A47,WasteGen!$A$2:$A$52,0))</f>
        <v>29.765061724015666</v>
      </c>
      <c r="AB47" s="54">
        <f t="shared" si="15"/>
        <v>0.89295185172046998</v>
      </c>
      <c r="AC47" s="54">
        <f t="shared" si="41"/>
        <v>9.9242764828276382</v>
      </c>
      <c r="AD47" s="54">
        <f t="shared" si="42"/>
        <v>0.65484492331798783</v>
      </c>
      <c r="AE47" s="21">
        <f t="shared" si="16"/>
        <v>0.43656328221199187</v>
      </c>
      <c r="AF47">
        <f t="shared" si="17"/>
        <v>0.29765061724015668</v>
      </c>
      <c r="AG47" s="58">
        <f>INDEX((WasteGen!$N$2:$N$52),MATCH(A47,WasteGen!$A$2:$A$52,0))</f>
        <v>1.7859037034409397</v>
      </c>
      <c r="AH47" s="58">
        <f t="shared" si="18"/>
        <v>2.6788555551614099E-3</v>
      </c>
      <c r="AI47" s="58">
        <f t="shared" si="43"/>
        <v>3.6058899940442458E-2</v>
      </c>
      <c r="AJ47" s="58">
        <f t="shared" si="44"/>
        <v>1.7114314727137044E-3</v>
      </c>
      <c r="AK47" s="56">
        <f t="shared" si="19"/>
        <v>1.1409543151424694E-3</v>
      </c>
      <c r="AL47">
        <f t="shared" si="20"/>
        <v>8.9295185172046988E-4</v>
      </c>
      <c r="AM47" s="62">
        <f>INDEX((WasteGen!$P$2:$P$52),MATCH(A47,WasteGen!$A$2:$A$52,0))</f>
        <v>15.573</v>
      </c>
      <c r="AN47" s="62">
        <f t="shared" si="21"/>
        <v>0.3503925</v>
      </c>
      <c r="AO47" s="62">
        <f t="shared" si="48"/>
        <v>4.746299358690746</v>
      </c>
      <c r="AP47" s="62">
        <f t="shared" si="49"/>
        <v>0.13387529468449505</v>
      </c>
      <c r="AQ47" s="60">
        <f t="shared" si="22"/>
        <v>8.9250196456330033E-2</v>
      </c>
      <c r="AR47">
        <f t="shared" si="46"/>
        <v>0.1167975</v>
      </c>
      <c r="AS47" s="68">
        <f>INDEX((WasteGen!$Q$2:$Q$52),MATCH(A47,WasteGen!$A$2:$A$52,0))</f>
        <v>0.18939</v>
      </c>
      <c r="AT47" s="68">
        <f t="shared" si="23"/>
        <v>2.1306375000000001E-3</v>
      </c>
      <c r="AU47" s="68">
        <f t="shared" si="50"/>
        <v>1.497127991552339E-2</v>
      </c>
      <c r="AV47" s="68">
        <f t="shared" si="51"/>
        <v>2.3794333336665408E-3</v>
      </c>
      <c r="AW47" s="64">
        <f t="shared" si="47"/>
        <v>1.5862888891110271E-3</v>
      </c>
      <c r="AY47" s="2">
        <f t="shared" si="24"/>
        <v>89.480815952802416</v>
      </c>
      <c r="AZ47" s="2">
        <f t="shared" si="25"/>
        <v>2237.0203988200606</v>
      </c>
      <c r="BA47">
        <f t="shared" si="26"/>
        <v>89.479229663913316</v>
      </c>
      <c r="BB47">
        <f t="shared" si="27"/>
        <v>2236.980741597833</v>
      </c>
      <c r="BC47" s="84">
        <f t="shared" ref="BC47:BC54" si="55">BC46+$BD$54</f>
        <v>36.952397319308268</v>
      </c>
      <c r="BE47" s="115">
        <f t="shared" ref="BE47:BE65" si="56">AY47-BC47</f>
        <v>52.528418633494148</v>
      </c>
      <c r="BF47">
        <f t="shared" si="29"/>
        <v>52.526832344605047</v>
      </c>
      <c r="BH47" s="2">
        <f t="shared" si="30"/>
        <v>1313.2104658373537</v>
      </c>
      <c r="BI47" s="67">
        <f t="shared" si="31"/>
        <v>1313.1708086151261</v>
      </c>
      <c r="BK47">
        <f t="shared" si="52"/>
        <v>50.748060444402356</v>
      </c>
      <c r="BL47">
        <f t="shared" si="45"/>
        <v>1256.271542844609</v>
      </c>
      <c r="BM47">
        <f t="shared" si="33"/>
        <v>2032</v>
      </c>
    </row>
    <row r="48" spans="1:65" x14ac:dyDescent="0.25">
      <c r="A48" s="24">
        <f t="shared" si="54"/>
        <v>2033</v>
      </c>
      <c r="B48" s="24">
        <v>1</v>
      </c>
      <c r="C48" s="40">
        <f>INDEX((WasteGen!$I$2:$I$52),MATCH(A48,WasteGen!$A$2:$A$52,0))</f>
        <v>91.081088875487936</v>
      </c>
      <c r="D48" s="40">
        <f t="shared" si="2"/>
        <v>12.979055164757032</v>
      </c>
      <c r="E48" s="40">
        <f t="shared" si="3"/>
        <v>37.859668012406445</v>
      </c>
      <c r="F48" s="40">
        <f>E47*(1-Sce1LFG!$F$9)</f>
        <v>12.236899890924677</v>
      </c>
      <c r="G48" s="34">
        <f t="shared" si="4"/>
        <v>8.157933260616451</v>
      </c>
      <c r="H48">
        <f t="shared" si="5"/>
        <v>4.3263517215856773</v>
      </c>
      <c r="I48" s="45">
        <f>INDEX((WasteGen!$J$2:$J$52),MATCH(A48,WasteGen!$A$2:$A$52,0))</f>
        <v>303.60362958495978</v>
      </c>
      <c r="J48" s="45">
        <f t="shared" si="6"/>
        <v>133.88920064696725</v>
      </c>
      <c r="K48" s="45">
        <f t="shared" si="35"/>
        <v>774.12810104985624</v>
      </c>
      <c r="L48" s="45">
        <f t="shared" si="36"/>
        <v>118.63937424867161</v>
      </c>
      <c r="M48" s="43">
        <f t="shared" si="7"/>
        <v>79.092916165781077</v>
      </c>
      <c r="N48">
        <f t="shared" si="8"/>
        <v>44.629733548989087</v>
      </c>
      <c r="O48" s="48">
        <f>INDEX((WasteGen!$K$2:$K$52),MATCH(A48,WasteGen!$A$2:$A$52,0))</f>
        <v>72.864871100390346</v>
      </c>
      <c r="P48" s="48">
        <f t="shared" si="9"/>
        <v>7.1043249322880584</v>
      </c>
      <c r="Q48" s="48">
        <f t="shared" si="37"/>
        <v>79.280330597374217</v>
      </c>
      <c r="R48" s="48">
        <f t="shared" si="38"/>
        <v>5.2333509009694179</v>
      </c>
      <c r="S48" s="49">
        <f t="shared" si="10"/>
        <v>3.4889006006462786</v>
      </c>
      <c r="T48">
        <f t="shared" si="11"/>
        <v>2.3681083107626861</v>
      </c>
      <c r="U48" s="51">
        <f>INDEX((WasteGen!$L$2:$L$52),MATCH(A48,WasteGen!$A$2:$A$52,0))</f>
        <v>12.144145183398392</v>
      </c>
      <c r="V48" s="51">
        <f t="shared" si="12"/>
        <v>4.5540544437743968E-2</v>
      </c>
      <c r="W48" s="51">
        <f t="shared" si="39"/>
        <v>0.72797103192861834</v>
      </c>
      <c r="X48" s="51">
        <f t="shared" si="40"/>
        <v>2.4307975240409903E-2</v>
      </c>
      <c r="Y48" s="36">
        <f t="shared" si="13"/>
        <v>1.6205316826939934E-2</v>
      </c>
      <c r="Z48">
        <f t="shared" si="14"/>
        <v>1.5180181479247989E-2</v>
      </c>
      <c r="AA48" s="54">
        <f>INDEX((WasteGen!$M$2:$M$52),MATCH(A48,WasteGen!$A$2:$A$52,0))</f>
        <v>30.36036295849598</v>
      </c>
      <c r="AB48" s="54">
        <f t="shared" si="15"/>
        <v>0.91081088875487937</v>
      </c>
      <c r="AC48" s="54">
        <f t="shared" si="41"/>
        <v>10.16414494838131</v>
      </c>
      <c r="AD48" s="54">
        <f t="shared" si="42"/>
        <v>0.67094242320120756</v>
      </c>
      <c r="AE48" s="21">
        <f t="shared" si="16"/>
        <v>0.447294948800805</v>
      </c>
      <c r="AF48">
        <f t="shared" si="17"/>
        <v>0.30360362958495979</v>
      </c>
      <c r="AG48" s="58">
        <f>INDEX((WasteGen!$N$2:$N$52),MATCH(A48,WasteGen!$A$2:$A$52,0))</f>
        <v>1.8216217775097587</v>
      </c>
      <c r="AH48" s="58">
        <f t="shared" si="18"/>
        <v>2.732432666264638E-3</v>
      </c>
      <c r="AI48" s="58">
        <f t="shared" si="43"/>
        <v>3.7032719304740551E-2</v>
      </c>
      <c r="AJ48" s="58">
        <f t="shared" si="44"/>
        <v>1.7586133019665477E-3</v>
      </c>
      <c r="AK48" s="56">
        <f t="shared" si="19"/>
        <v>1.1724088679776984E-3</v>
      </c>
      <c r="AL48">
        <f t="shared" si="20"/>
        <v>9.1081088875487933E-4</v>
      </c>
      <c r="AM48" s="62">
        <f>INDEX((WasteGen!$P$2:$P$52),MATCH(A48,WasteGen!$A$2:$A$52,0))</f>
        <v>15.573</v>
      </c>
      <c r="AN48" s="62">
        <f t="shared" si="21"/>
        <v>0.3503925</v>
      </c>
      <c r="AO48" s="62">
        <f t="shared" si="48"/>
        <v>4.956417513525583</v>
      </c>
      <c r="AP48" s="62">
        <f t="shared" si="49"/>
        <v>0.14027434516516291</v>
      </c>
      <c r="AQ48" s="60">
        <f t="shared" si="22"/>
        <v>9.3516230110108595E-2</v>
      </c>
      <c r="AR48">
        <f t="shared" si="46"/>
        <v>0.1167975</v>
      </c>
      <c r="AS48" s="68">
        <f>INDEX((WasteGen!$Q$2:$Q$52),MATCH(A48,WasteGen!$A$2:$A$52,0))</f>
        <v>0.18939</v>
      </c>
      <c r="AT48" s="68">
        <f t="shared" si="23"/>
        <v>2.1306375000000001E-3</v>
      </c>
      <c r="AU48" s="68">
        <f t="shared" si="50"/>
        <v>1.4761379624143162E-2</v>
      </c>
      <c r="AV48" s="68">
        <f t="shared" si="51"/>
        <v>2.3405377913802263E-3</v>
      </c>
      <c r="AW48" s="64">
        <f t="shared" si="47"/>
        <v>1.5603585275868175E-3</v>
      </c>
      <c r="AY48" s="2">
        <f t="shared" si="24"/>
        <v>91.299499290177224</v>
      </c>
      <c r="AZ48" s="2">
        <f t="shared" si="25"/>
        <v>2282.4874822544307</v>
      </c>
      <c r="BA48">
        <f t="shared" si="26"/>
        <v>91.297938931649625</v>
      </c>
      <c r="BB48">
        <f t="shared" si="27"/>
        <v>2282.4484732912406</v>
      </c>
      <c r="BC48" s="84">
        <f t="shared" si="55"/>
        <v>38.240878891741545</v>
      </c>
      <c r="BE48" s="115">
        <f t="shared" si="56"/>
        <v>53.058620398435679</v>
      </c>
      <c r="BF48">
        <f t="shared" si="29"/>
        <v>53.05706003990808</v>
      </c>
      <c r="BH48" s="2">
        <f t="shared" si="30"/>
        <v>1326.4655099608919</v>
      </c>
      <c r="BI48" s="67">
        <f t="shared" si="31"/>
        <v>1326.4265009977021</v>
      </c>
      <c r="BK48">
        <f t="shared" si="52"/>
        <v>51.76068570329042</v>
      </c>
      <c r="BL48">
        <f t="shared" si="45"/>
        <v>1308.0322285478994</v>
      </c>
      <c r="BM48">
        <f t="shared" si="33"/>
        <v>2033</v>
      </c>
    </row>
    <row r="49" spans="1:65" x14ac:dyDescent="0.25">
      <c r="A49" s="24">
        <f t="shared" si="54"/>
        <v>2034</v>
      </c>
      <c r="B49" s="24">
        <v>1</v>
      </c>
      <c r="C49" s="40">
        <f>INDEX((WasteGen!$I$2:$I$52),MATCH(A49,WasteGen!$A$2:$A$52,0))</f>
        <v>92.902710652997712</v>
      </c>
      <c r="D49" s="40">
        <f t="shared" si="2"/>
        <v>13.238636268052172</v>
      </c>
      <c r="E49" s="40">
        <f t="shared" si="3"/>
        <v>38.616730673022481</v>
      </c>
      <c r="F49" s="40">
        <f>E48*(1-Sce1LFG!$F$9)</f>
        <v>12.481573607436134</v>
      </c>
      <c r="G49" s="34">
        <f t="shared" si="4"/>
        <v>8.3210490716240884</v>
      </c>
      <c r="H49">
        <f t="shared" si="5"/>
        <v>4.412878756017391</v>
      </c>
      <c r="I49" s="45">
        <f>INDEX((WasteGen!$J$2:$J$52),MATCH(A49,WasteGen!$A$2:$A$52,0))</f>
        <v>309.67570217665906</v>
      </c>
      <c r="J49" s="45">
        <f t="shared" si="6"/>
        <v>136.56698465990664</v>
      </c>
      <c r="K49" s="45">
        <f t="shared" si="35"/>
        <v>789.67162705424039</v>
      </c>
      <c r="L49" s="45">
        <f t="shared" si="36"/>
        <v>121.02345865552249</v>
      </c>
      <c r="M49" s="43">
        <f t="shared" si="7"/>
        <v>80.682305770348322</v>
      </c>
      <c r="N49">
        <f t="shared" si="8"/>
        <v>45.522328219968877</v>
      </c>
      <c r="O49" s="48">
        <f>INDEX((WasteGen!$K$2:$K$52),MATCH(A49,WasteGen!$A$2:$A$52,0))</f>
        <v>74.322168522398172</v>
      </c>
      <c r="P49" s="48">
        <f t="shared" si="9"/>
        <v>7.2464114309338221</v>
      </c>
      <c r="Q49" s="48">
        <f t="shared" si="37"/>
        <v>81.16690172002599</v>
      </c>
      <c r="R49" s="48">
        <f t="shared" si="38"/>
        <v>5.3598403082820409</v>
      </c>
      <c r="S49" s="49">
        <f t="shared" si="10"/>
        <v>3.5732268721880271</v>
      </c>
      <c r="T49">
        <f t="shared" si="11"/>
        <v>2.4154704769779407</v>
      </c>
      <c r="U49" s="51">
        <f>INDEX((WasteGen!$L$2:$L$52),MATCH(A49,WasteGen!$A$2:$A$52,0))</f>
        <v>12.387028087066362</v>
      </c>
      <c r="V49" s="51">
        <f t="shared" si="12"/>
        <v>4.6451355326498855E-2</v>
      </c>
      <c r="W49" s="51">
        <f t="shared" si="39"/>
        <v>0.74938412663538267</v>
      </c>
      <c r="X49" s="51">
        <f t="shared" si="40"/>
        <v>2.5038260619734621E-2</v>
      </c>
      <c r="Y49" s="36">
        <f t="shared" si="13"/>
        <v>1.6692173746489746E-2</v>
      </c>
      <c r="Z49">
        <f t="shared" si="14"/>
        <v>1.5483785108832953E-2</v>
      </c>
      <c r="AA49" s="54">
        <f>INDEX((WasteGen!$M$2:$M$52),MATCH(A49,WasteGen!$A$2:$A$52,0))</f>
        <v>30.967570217665909</v>
      </c>
      <c r="AB49" s="54">
        <f t="shared" si="15"/>
        <v>0.92902710652997733</v>
      </c>
      <c r="AC49" s="54">
        <f t="shared" si="41"/>
        <v>10.406013041028974</v>
      </c>
      <c r="AD49" s="54">
        <f t="shared" si="42"/>
        <v>0.68715901388231293</v>
      </c>
      <c r="AE49" s="21">
        <f t="shared" si="16"/>
        <v>0.45810600925487527</v>
      </c>
      <c r="AF49">
        <f t="shared" si="17"/>
        <v>0.30967570217665907</v>
      </c>
      <c r="AG49" s="58">
        <f>INDEX((WasteGen!$N$2:$N$52),MATCH(A49,WasteGen!$A$2:$A$52,0))</f>
        <v>1.8580542130599544</v>
      </c>
      <c r="AH49" s="58">
        <f t="shared" si="18"/>
        <v>2.7870813195899316E-3</v>
      </c>
      <c r="AI49" s="58">
        <f t="shared" si="43"/>
        <v>3.8013693591534774E-2</v>
      </c>
      <c r="AJ49" s="58">
        <f t="shared" si="44"/>
        <v>1.8061070327957146E-3</v>
      </c>
      <c r="AK49" s="56">
        <f t="shared" si="19"/>
        <v>1.2040713551971431E-3</v>
      </c>
      <c r="AL49">
        <f t="shared" si="20"/>
        <v>9.2902710652997724E-4</v>
      </c>
      <c r="AM49" s="62">
        <f>INDEX((WasteGen!$P$2:$P$52),MATCH(A49,WasteGen!$A$2:$A$52,0))</f>
        <v>15.573</v>
      </c>
      <c r="AN49" s="62">
        <f t="shared" si="21"/>
        <v>0.3503925</v>
      </c>
      <c r="AO49" s="62">
        <f t="shared" si="48"/>
        <v>5.1603257384025047</v>
      </c>
      <c r="AP49" s="62">
        <f t="shared" si="49"/>
        <v>0.14648427512307846</v>
      </c>
      <c r="AQ49" s="60">
        <f t="shared" si="22"/>
        <v>9.7656183415385636E-2</v>
      </c>
      <c r="AR49">
        <f t="shared" si="46"/>
        <v>0.1167975</v>
      </c>
      <c r="AS49" s="68">
        <f>INDEX((WasteGen!$Q$2:$Q$52),MATCH(A49,WasteGen!$A$2:$A$52,0))</f>
        <v>0.18939</v>
      </c>
      <c r="AT49" s="68">
        <f t="shared" si="23"/>
        <v>2.1306375000000001E-3</v>
      </c>
      <c r="AU49" s="68">
        <f t="shared" si="50"/>
        <v>1.4584294133312338E-2</v>
      </c>
      <c r="AV49" s="68">
        <f t="shared" si="51"/>
        <v>2.3077229908308257E-3</v>
      </c>
      <c r="AW49" s="64">
        <f t="shared" si="47"/>
        <v>1.5384819938872171E-3</v>
      </c>
      <c r="AY49" s="2">
        <f t="shared" si="24"/>
        <v>93.15177863392627</v>
      </c>
      <c r="AZ49" s="2">
        <f t="shared" si="25"/>
        <v>2328.794465848157</v>
      </c>
      <c r="BA49">
        <f t="shared" si="26"/>
        <v>93.15024015193238</v>
      </c>
      <c r="BB49">
        <f t="shared" si="27"/>
        <v>2328.7560037983094</v>
      </c>
      <c r="BC49" s="84">
        <f t="shared" si="55"/>
        <v>39.529360464174822</v>
      </c>
      <c r="BE49" s="115">
        <f t="shared" si="56"/>
        <v>53.622418169751448</v>
      </c>
      <c r="BF49">
        <f t="shared" si="29"/>
        <v>53.620879687757558</v>
      </c>
      <c r="BH49" s="2">
        <f t="shared" si="30"/>
        <v>1340.5604542437861</v>
      </c>
      <c r="BI49" s="67">
        <f t="shared" si="31"/>
        <v>1340.521992193939</v>
      </c>
      <c r="BK49">
        <f t="shared" si="52"/>
        <v>52.793563467356229</v>
      </c>
      <c r="BL49">
        <f t="shared" si="45"/>
        <v>1360.8257920152557</v>
      </c>
      <c r="BM49">
        <f t="shared" si="33"/>
        <v>2034</v>
      </c>
    </row>
    <row r="50" spans="1:65" x14ac:dyDescent="0.25">
      <c r="A50" s="24">
        <f t="shared" si="54"/>
        <v>2035</v>
      </c>
      <c r="B50" s="24">
        <v>1</v>
      </c>
      <c r="C50" s="40">
        <f>INDEX((WasteGen!$I$2:$I$52),MATCH(A50,WasteGen!$A$2:$A$52,0))</f>
        <v>94.760764866057656</v>
      </c>
      <c r="D50" s="40">
        <f t="shared" si="2"/>
        <v>13.503408993413215</v>
      </c>
      <c r="E50" s="40">
        <f t="shared" si="3"/>
        <v>39.388977675899532</v>
      </c>
      <c r="F50" s="40">
        <f>E49*(1-Sce1LFG!$F$9)</f>
        <v>12.731161990536167</v>
      </c>
      <c r="G50" s="34">
        <f t="shared" si="4"/>
        <v>8.4874413270241114</v>
      </c>
      <c r="H50">
        <f t="shared" si="5"/>
        <v>4.5011363311377384</v>
      </c>
      <c r="I50" s="45">
        <f>INDEX((WasteGen!$J$2:$J$52),MATCH(A50,WasteGen!$A$2:$A$52,0))</f>
        <v>315.86921622019219</v>
      </c>
      <c r="J50" s="45">
        <f t="shared" si="6"/>
        <v>139.29832435310476</v>
      </c>
      <c r="K50" s="45">
        <f t="shared" si="35"/>
        <v>805.51649276318835</v>
      </c>
      <c r="L50" s="45">
        <f t="shared" si="36"/>
        <v>123.45345864415675</v>
      </c>
      <c r="M50" s="43">
        <f t="shared" si="7"/>
        <v>82.302305762771169</v>
      </c>
      <c r="N50">
        <f t="shared" si="8"/>
        <v>46.432774784368249</v>
      </c>
      <c r="O50" s="48">
        <f>INDEX((WasteGen!$K$2:$K$52),MATCH(A50,WasteGen!$A$2:$A$52,0))</f>
        <v>75.808611892846116</v>
      </c>
      <c r="P50" s="48">
        <f t="shared" si="9"/>
        <v>7.3913396595524974</v>
      </c>
      <c r="Q50" s="48">
        <f t="shared" si="37"/>
        <v>83.070857204218214</v>
      </c>
      <c r="R50" s="48">
        <f t="shared" si="38"/>
        <v>5.4873841753602743</v>
      </c>
      <c r="S50" s="49">
        <f t="shared" si="10"/>
        <v>3.6582561169068493</v>
      </c>
      <c r="T50">
        <f t="shared" si="11"/>
        <v>2.4637798865174987</v>
      </c>
      <c r="U50" s="51">
        <f>INDEX((WasteGen!$L$2:$L$52),MATCH(A50,WasteGen!$A$2:$A$52,0))</f>
        <v>12.634768648807688</v>
      </c>
      <c r="V50" s="51">
        <f t="shared" si="12"/>
        <v>4.7380382433028834E-2</v>
      </c>
      <c r="W50" s="51">
        <f t="shared" si="39"/>
        <v>0.77098975396960046</v>
      </c>
      <c r="X50" s="51">
        <f t="shared" si="40"/>
        <v>2.5774755098811088E-2</v>
      </c>
      <c r="Y50" s="36">
        <f t="shared" si="13"/>
        <v>1.7183170065874057E-2</v>
      </c>
      <c r="Z50">
        <f t="shared" si="14"/>
        <v>1.5793460811009609E-2</v>
      </c>
      <c r="AA50" s="54">
        <f>INDEX((WasteGen!$M$2:$M$52),MATCH(A50,WasteGen!$A$2:$A$52,0))</f>
        <v>31.586921622019219</v>
      </c>
      <c r="AB50" s="54">
        <f t="shared" si="15"/>
        <v>0.94760764866057656</v>
      </c>
      <c r="AC50" s="54">
        <f t="shared" si="41"/>
        <v>10.650109897976696</v>
      </c>
      <c r="AD50" s="54">
        <f t="shared" si="42"/>
        <v>0.70351079171285569</v>
      </c>
      <c r="AE50" s="21">
        <f t="shared" si="16"/>
        <v>0.46900719447523709</v>
      </c>
      <c r="AF50">
        <f t="shared" si="17"/>
        <v>0.31586921622019221</v>
      </c>
      <c r="AG50" s="58">
        <f>INDEX((WasteGen!$N$2:$N$52),MATCH(A50,WasteGen!$A$2:$A$52,0))</f>
        <v>1.8952152973211531</v>
      </c>
      <c r="AH50" s="58">
        <f t="shared" si="18"/>
        <v>2.8428229459817296E-3</v>
      </c>
      <c r="AI50" s="58">
        <f t="shared" si="43"/>
        <v>3.9002566824203833E-2</v>
      </c>
      <c r="AJ50" s="58">
        <f t="shared" si="44"/>
        <v>1.8539497133126706E-3</v>
      </c>
      <c r="AK50" s="56">
        <f t="shared" si="19"/>
        <v>1.2359664755417802E-3</v>
      </c>
      <c r="AL50">
        <f t="shared" si="20"/>
        <v>9.4760764866057658E-4</v>
      </c>
      <c r="AM50" s="62">
        <f>INDEX((WasteGen!$P$2:$P$52),MATCH(A50,WasteGen!$A$2:$A$52,0))</f>
        <v>15.573</v>
      </c>
      <c r="AN50" s="62">
        <f t="shared" si="21"/>
        <v>0.3503925</v>
      </c>
      <c r="AO50" s="62">
        <f t="shared" si="48"/>
        <v>5.3582075644881177</v>
      </c>
      <c r="AP50" s="62">
        <f t="shared" si="49"/>
        <v>0.15251067391438672</v>
      </c>
      <c r="AQ50" s="60">
        <f t="shared" si="22"/>
        <v>0.10167378260959115</v>
      </c>
      <c r="AR50">
        <f t="shared" si="46"/>
        <v>0.1167975</v>
      </c>
      <c r="AS50" s="68">
        <f>INDEX((WasteGen!$Q$2:$Q$52),MATCH(A50,WasteGen!$A$2:$A$52,0))</f>
        <v>0.18939</v>
      </c>
      <c r="AT50" s="68">
        <f t="shared" si="23"/>
        <v>2.1306375000000001E-3</v>
      </c>
      <c r="AU50" s="68">
        <f t="shared" si="50"/>
        <v>1.4434893335168668E-2</v>
      </c>
      <c r="AV50" s="68">
        <f t="shared" si="51"/>
        <v>2.2800382981436693E-3</v>
      </c>
      <c r="AW50" s="64">
        <f t="shared" si="47"/>
        <v>1.5200255320957795E-3</v>
      </c>
      <c r="AY50" s="2">
        <f t="shared" si="24"/>
        <v>95.038623345860472</v>
      </c>
      <c r="AZ50" s="2">
        <f t="shared" si="25"/>
        <v>2375.9655836465117</v>
      </c>
      <c r="BA50">
        <f t="shared" si="26"/>
        <v>95.03710332032837</v>
      </c>
      <c r="BB50">
        <f t="shared" si="27"/>
        <v>2375.9275830082092</v>
      </c>
      <c r="BC50" s="84">
        <f t="shared" si="55"/>
        <v>40.817842036608099</v>
      </c>
      <c r="BE50" s="115">
        <f t="shared" si="56"/>
        <v>54.220781309252374</v>
      </c>
      <c r="BF50">
        <f t="shared" si="29"/>
        <v>54.219261283720272</v>
      </c>
      <c r="BH50" s="2">
        <f t="shared" si="30"/>
        <v>1355.5195327313093</v>
      </c>
      <c r="BI50" s="67">
        <f t="shared" si="31"/>
        <v>1355.4815320930068</v>
      </c>
      <c r="BK50">
        <f t="shared" si="52"/>
        <v>53.847098786703349</v>
      </c>
      <c r="BL50">
        <f t="shared" si="45"/>
        <v>1414.6728908019591</v>
      </c>
      <c r="BM50">
        <f t="shared" si="33"/>
        <v>2035</v>
      </c>
    </row>
    <row r="51" spans="1:65" x14ac:dyDescent="0.25">
      <c r="A51" s="24">
        <f t="shared" si="54"/>
        <v>2036</v>
      </c>
      <c r="B51" s="24">
        <v>1</v>
      </c>
      <c r="C51" s="40">
        <f>INDEX((WasteGen!$I$2:$I$52),MATCH(A51,WasteGen!$A$2:$A$52,0))</f>
        <v>96.655980163378814</v>
      </c>
      <c r="D51" s="40">
        <f t="shared" si="2"/>
        <v>13.773477173281481</v>
      </c>
      <c r="E51" s="40">
        <f t="shared" si="3"/>
        <v>40.176698502287223</v>
      </c>
      <c r="F51" s="40">
        <f>E50*(1-Sce1LFG!$F$9)</f>
        <v>12.985756346893789</v>
      </c>
      <c r="G51" s="34">
        <f t="shared" si="4"/>
        <v>8.6571708979291913</v>
      </c>
      <c r="H51">
        <f t="shared" si="5"/>
        <v>4.5911590577604935</v>
      </c>
      <c r="I51" s="45">
        <f>INDEX((WasteGen!$J$2:$J$52),MATCH(A51,WasteGen!$A$2:$A$52,0))</f>
        <v>322.18660054459605</v>
      </c>
      <c r="J51" s="45">
        <f t="shared" si="6"/>
        <v>142.08429084016683</v>
      </c>
      <c r="K51" s="45">
        <f t="shared" si="35"/>
        <v>821.67021497258429</v>
      </c>
      <c r="L51" s="45">
        <f t="shared" si="36"/>
        <v>125.93056863077081</v>
      </c>
      <c r="M51" s="43">
        <f t="shared" si="7"/>
        <v>83.953712420513867</v>
      </c>
      <c r="N51">
        <f t="shared" si="8"/>
        <v>47.361430280055615</v>
      </c>
      <c r="O51" s="48">
        <f>INDEX((WasteGen!$K$2:$K$52),MATCH(A51,WasteGen!$A$2:$A$52,0))</f>
        <v>77.324784130703051</v>
      </c>
      <c r="P51" s="48">
        <f t="shared" si="9"/>
        <v>7.5391664527435474</v>
      </c>
      <c r="Q51" s="48">
        <f t="shared" si="37"/>
        <v>84.993920324246133</v>
      </c>
      <c r="R51" s="48">
        <f t="shared" si="38"/>
        <v>5.6161033327156309</v>
      </c>
      <c r="S51" s="49">
        <f t="shared" si="10"/>
        <v>3.744068888477087</v>
      </c>
      <c r="T51">
        <f t="shared" si="11"/>
        <v>2.5130554842478494</v>
      </c>
      <c r="U51" s="51">
        <f>INDEX((WasteGen!$L$2:$L$52),MATCH(A51,WasteGen!$A$2:$A$52,0))</f>
        <v>12.887464021783842</v>
      </c>
      <c r="V51" s="51">
        <f t="shared" si="12"/>
        <v>4.8327990081689406E-2</v>
      </c>
      <c r="W51" s="51">
        <f t="shared" si="39"/>
        <v>0.79279987239382421</v>
      </c>
      <c r="X51" s="51">
        <f t="shared" si="40"/>
        <v>2.6517871657465653E-2</v>
      </c>
      <c r="Y51" s="36">
        <f t="shared" si="13"/>
        <v>1.7678581104977102E-2</v>
      </c>
      <c r="Z51">
        <f t="shared" si="14"/>
        <v>1.6109330027229803E-2</v>
      </c>
      <c r="AA51" s="54">
        <f>INDEX((WasteGen!$M$2:$M$52),MATCH(A51,WasteGen!$A$2:$A$52,0))</f>
        <v>32.218660054459605</v>
      </c>
      <c r="AB51" s="54">
        <f t="shared" si="15"/>
        <v>0.96655980163378818</v>
      </c>
      <c r="AC51" s="54">
        <f t="shared" si="41"/>
        <v>10.896656451826429</v>
      </c>
      <c r="AD51" s="54">
        <f t="shared" si="42"/>
        <v>0.7200132477840554</v>
      </c>
      <c r="AE51" s="21">
        <f t="shared" si="16"/>
        <v>0.48000883185603693</v>
      </c>
      <c r="AF51">
        <f t="shared" si="17"/>
        <v>0.32218660054459608</v>
      </c>
      <c r="AG51" s="58">
        <f>INDEX((WasteGen!$N$2:$N$52),MATCH(A51,WasteGen!$A$2:$A$52,0))</f>
        <v>1.9331196032675764</v>
      </c>
      <c r="AH51" s="58">
        <f t="shared" si="18"/>
        <v>2.8996794049013647E-3</v>
      </c>
      <c r="AI51" s="58">
        <f t="shared" si="43"/>
        <v>4.0000068599139418E-2</v>
      </c>
      <c r="AJ51" s="58">
        <f t="shared" si="44"/>
        <v>1.9021776299657797E-3</v>
      </c>
      <c r="AK51" s="56">
        <f t="shared" si="19"/>
        <v>1.2681184199771864E-3</v>
      </c>
      <c r="AL51">
        <f t="shared" si="20"/>
        <v>9.6655980163378819E-4</v>
      </c>
      <c r="AM51" s="62">
        <f>INDEX((WasteGen!$P$2:$P$52),MATCH(A51,WasteGen!$A$2:$A$52,0))</f>
        <v>15.573</v>
      </c>
      <c r="AN51" s="62">
        <f t="shared" si="21"/>
        <v>0.3503925</v>
      </c>
      <c r="AO51" s="62">
        <f t="shared" si="48"/>
        <v>5.5502410987833235</v>
      </c>
      <c r="AP51" s="62">
        <f t="shared" si="49"/>
        <v>0.15835896570479391</v>
      </c>
      <c r="AQ51" s="60">
        <f t="shared" si="22"/>
        <v>0.10557264380319593</v>
      </c>
      <c r="AR51">
        <f t="shared" si="46"/>
        <v>0.1167975</v>
      </c>
      <c r="AS51" s="68">
        <f>INDEX((WasteGen!$Q$2:$Q$52),MATCH(A51,WasteGen!$A$2:$A$52,0))</f>
        <v>0.18939</v>
      </c>
      <c r="AT51" s="68">
        <f t="shared" si="23"/>
        <v>2.1306375000000001E-3</v>
      </c>
      <c r="AU51" s="68">
        <f t="shared" si="50"/>
        <v>1.4308849138203437E-2</v>
      </c>
      <c r="AV51" s="68">
        <f t="shared" si="51"/>
        <v>2.256681696965232E-3</v>
      </c>
      <c r="AW51" s="64">
        <f t="shared" si="47"/>
        <v>1.5044544646434879E-3</v>
      </c>
      <c r="AY51" s="2">
        <f t="shared" si="24"/>
        <v>96.960984836568983</v>
      </c>
      <c r="AZ51" s="2">
        <f t="shared" si="25"/>
        <v>2424.0246209142247</v>
      </c>
      <c r="BA51">
        <f t="shared" si="26"/>
        <v>96.959480382104331</v>
      </c>
      <c r="BB51">
        <f t="shared" si="27"/>
        <v>2423.9870095526085</v>
      </c>
      <c r="BC51" s="84">
        <f t="shared" si="55"/>
        <v>42.106323609041375</v>
      </c>
      <c r="BE51" s="115">
        <f t="shared" si="56"/>
        <v>54.854661227527608</v>
      </c>
      <c r="BF51">
        <f t="shared" si="29"/>
        <v>54.853156773062956</v>
      </c>
      <c r="BH51" s="2">
        <f t="shared" si="30"/>
        <v>1371.3665306881901</v>
      </c>
      <c r="BI51" s="67">
        <f t="shared" si="31"/>
        <v>1371.3289193265739</v>
      </c>
      <c r="BK51">
        <f t="shared" si="52"/>
        <v>54.921704812437419</v>
      </c>
      <c r="BL51">
        <f t="shared" si="45"/>
        <v>1469.5945956143964</v>
      </c>
      <c r="BM51">
        <f t="shared" si="33"/>
        <v>2036</v>
      </c>
    </row>
    <row r="52" spans="1:65" x14ac:dyDescent="0.25">
      <c r="A52" s="24">
        <f t="shared" si="54"/>
        <v>2037</v>
      </c>
      <c r="B52" s="24">
        <v>1</v>
      </c>
      <c r="C52" s="40">
        <f>INDEX((WasteGen!$I$2:$I$52),MATCH(A52,WasteGen!$A$2:$A$52,0))</f>
        <v>98.589099766646399</v>
      </c>
      <c r="D52" s="40">
        <f t="shared" si="2"/>
        <v>14.048946716747112</v>
      </c>
      <c r="E52" s="40">
        <f t="shared" si="3"/>
        <v>40.980193106360282</v>
      </c>
      <c r="F52" s="40">
        <f>E51*(1-Sce1LFG!$F$9)</f>
        <v>13.24545211267405</v>
      </c>
      <c r="G52" s="34">
        <f t="shared" si="4"/>
        <v>8.8303014084493654</v>
      </c>
      <c r="H52">
        <f t="shared" si="5"/>
        <v>4.6829822389157041</v>
      </c>
      <c r="I52" s="45">
        <f>INDEX((WasteGen!$J$2:$J$52),MATCH(A52,WasteGen!$A$2:$A$52,0))</f>
        <v>328.630332555488</v>
      </c>
      <c r="J52" s="45">
        <f t="shared" si="6"/>
        <v>144.92597665697019</v>
      </c>
      <c r="K52" s="45">
        <f t="shared" si="35"/>
        <v>838.14022787452666</v>
      </c>
      <c r="L52" s="45">
        <f t="shared" si="36"/>
        <v>128.4559637550278</v>
      </c>
      <c r="M52" s="43">
        <f t="shared" si="7"/>
        <v>85.637309170018526</v>
      </c>
      <c r="N52">
        <f t="shared" si="8"/>
        <v>48.308658885656733</v>
      </c>
      <c r="O52" s="48">
        <f>INDEX((WasteGen!$K$2:$K$52),MATCH(A52,WasteGen!$A$2:$A$52,0))</f>
        <v>78.871279813317116</v>
      </c>
      <c r="P52" s="48">
        <f t="shared" si="9"/>
        <v>7.6899497817984184</v>
      </c>
      <c r="Q52" s="48">
        <f t="shared" si="37"/>
        <v>86.937755821704087</v>
      </c>
      <c r="R52" s="48">
        <f t="shared" si="38"/>
        <v>5.7461142843404671</v>
      </c>
      <c r="S52" s="49">
        <f t="shared" si="10"/>
        <v>3.8307428562269781</v>
      </c>
      <c r="T52">
        <f t="shared" si="11"/>
        <v>2.5633165939328064</v>
      </c>
      <c r="U52" s="51">
        <f>INDEX((WasteGen!$L$2:$L$52),MATCH(A52,WasteGen!$A$2:$A$52,0))</f>
        <v>13.145213302219521</v>
      </c>
      <c r="V52" s="51">
        <f t="shared" si="12"/>
        <v>4.9294549883323206E-2</v>
      </c>
      <c r="W52" s="51">
        <f t="shared" si="39"/>
        <v>0.81482640067510737</v>
      </c>
      <c r="X52" s="51">
        <f t="shared" si="40"/>
        <v>2.7268021602040008E-2</v>
      </c>
      <c r="Y52" s="36">
        <f t="shared" si="13"/>
        <v>1.817868106802667E-2</v>
      </c>
      <c r="Z52">
        <f t="shared" si="14"/>
        <v>1.6431516627774402E-2</v>
      </c>
      <c r="AA52" s="54">
        <f>INDEX((WasteGen!$M$2:$M$52),MATCH(A52,WasteGen!$A$2:$A$52,0))</f>
        <v>32.8630332555488</v>
      </c>
      <c r="AB52" s="54">
        <f t="shared" si="15"/>
        <v>0.98589099766646404</v>
      </c>
      <c r="AC52" s="54">
        <f t="shared" si="41"/>
        <v>11.145866130987706</v>
      </c>
      <c r="AD52" s="54">
        <f t="shared" si="42"/>
        <v>0.73668131850518825</v>
      </c>
      <c r="AE52" s="21">
        <f t="shared" si="16"/>
        <v>0.4911208790034588</v>
      </c>
      <c r="AF52">
        <f t="shared" si="17"/>
        <v>0.32863033255548801</v>
      </c>
      <c r="AG52" s="58">
        <f>INDEX((WasteGen!$N$2:$N$52),MATCH(A52,WasteGen!$A$2:$A$52,0))</f>
        <v>1.9717819953329281</v>
      </c>
      <c r="AH52" s="58">
        <f t="shared" si="18"/>
        <v>2.9576729929993925E-3</v>
      </c>
      <c r="AI52" s="58">
        <f t="shared" si="43"/>
        <v>4.1006915226547862E-2</v>
      </c>
      <c r="AJ52" s="58">
        <f t="shared" si="44"/>
        <v>1.9508263655909476E-3</v>
      </c>
      <c r="AK52" s="56">
        <f t="shared" si="19"/>
        <v>1.300550910393965E-3</v>
      </c>
      <c r="AL52">
        <f t="shared" si="20"/>
        <v>9.858909976664641E-4</v>
      </c>
      <c r="AM52" s="62">
        <f>INDEX((WasteGen!$P$2:$P$52),MATCH(A52,WasteGen!$A$2:$A$52,0))</f>
        <v>15.573</v>
      </c>
      <c r="AN52" s="62">
        <f t="shared" si="21"/>
        <v>0.3503925</v>
      </c>
      <c r="AO52" s="62">
        <f t="shared" si="48"/>
        <v>5.7365991844316406</v>
      </c>
      <c r="AP52" s="62">
        <f t="shared" si="49"/>
        <v>0.16403441435168298</v>
      </c>
      <c r="AQ52" s="60">
        <f t="shared" si="22"/>
        <v>0.10935627623445532</v>
      </c>
      <c r="AR52">
        <f t="shared" si="46"/>
        <v>0.1167975</v>
      </c>
      <c r="AS52" s="68">
        <f>INDEX((WasteGen!$Q$2:$Q$52),MATCH(A52,WasteGen!$A$2:$A$52,0))</f>
        <v>0.18939</v>
      </c>
      <c r="AT52" s="68">
        <f t="shared" si="23"/>
        <v>2.1306375000000001E-3</v>
      </c>
      <c r="AU52" s="68">
        <f t="shared" si="50"/>
        <v>1.4202510083887725E-2</v>
      </c>
      <c r="AV52" s="68">
        <f t="shared" si="51"/>
        <v>2.2369765543157113E-3</v>
      </c>
      <c r="AW52" s="64">
        <f t="shared" si="47"/>
        <v>1.4913177028771409E-3</v>
      </c>
      <c r="AY52" s="2">
        <f t="shared" si="24"/>
        <v>98.919801139614094</v>
      </c>
      <c r="AZ52" s="2">
        <f t="shared" si="25"/>
        <v>2472.9950284903525</v>
      </c>
      <c r="BA52">
        <f t="shared" si="26"/>
        <v>98.918309821911208</v>
      </c>
      <c r="BB52">
        <f t="shared" si="27"/>
        <v>2472.9577455477802</v>
      </c>
      <c r="BC52" s="84">
        <f t="shared" si="55"/>
        <v>43.394805181474652</v>
      </c>
      <c r="BE52" s="115">
        <f t="shared" si="56"/>
        <v>55.524995958139442</v>
      </c>
      <c r="BF52">
        <f t="shared" si="29"/>
        <v>55.523504640436556</v>
      </c>
      <c r="BH52" s="2">
        <f t="shared" si="30"/>
        <v>1388.1248989534861</v>
      </c>
      <c r="BI52" s="67">
        <f t="shared" si="31"/>
        <v>1388.087616010914</v>
      </c>
      <c r="BK52">
        <f t="shared" si="52"/>
        <v>56.017802958686175</v>
      </c>
      <c r="BL52">
        <f t="shared" si="45"/>
        <v>1525.6123985730826</v>
      </c>
      <c r="BM52">
        <f t="shared" si="33"/>
        <v>2037</v>
      </c>
    </row>
    <row r="53" spans="1:65" x14ac:dyDescent="0.25">
      <c r="A53" s="24">
        <f t="shared" si="54"/>
        <v>2038</v>
      </c>
      <c r="B53" s="24">
        <v>1</v>
      </c>
      <c r="C53" s="40">
        <f>INDEX((WasteGen!$I$2:$I$52),MATCH(A53,WasteGen!$A$2:$A$52,0))</f>
        <v>100.56088176197933</v>
      </c>
      <c r="D53" s="40">
        <f t="shared" si="2"/>
        <v>14.329925651082053</v>
      </c>
      <c r="E53" s="40">
        <f t="shared" si="3"/>
        <v>41.799770580686868</v>
      </c>
      <c r="F53" s="40">
        <f>E52*(1-Sce1LFG!$F$9)</f>
        <v>13.510348176755468</v>
      </c>
      <c r="G53" s="34">
        <f t="shared" si="4"/>
        <v>9.0068987845036439</v>
      </c>
      <c r="H53">
        <f t="shared" si="5"/>
        <v>4.7766418836940181</v>
      </c>
      <c r="I53" s="45">
        <f>INDEX((WasteGen!$J$2:$J$52),MATCH(A53,WasteGen!$A$2:$A$52,0))</f>
        <v>335.20293920659776</v>
      </c>
      <c r="J53" s="45">
        <f t="shared" si="6"/>
        <v>147.82449619010961</v>
      </c>
      <c r="K53" s="45">
        <f t="shared" si="35"/>
        <v>854.93391782192339</v>
      </c>
      <c r="L53" s="45">
        <f t="shared" si="36"/>
        <v>131.03080624271288</v>
      </c>
      <c r="M53" s="43">
        <f t="shared" si="7"/>
        <v>87.353870828475252</v>
      </c>
      <c r="N53">
        <f t="shared" si="8"/>
        <v>49.274832063369871</v>
      </c>
      <c r="O53" s="48">
        <f>INDEX((WasteGen!$K$2:$K$52),MATCH(A53,WasteGen!$A$2:$A$52,0))</f>
        <v>80.448705409583454</v>
      </c>
      <c r="P53" s="48">
        <f t="shared" si="9"/>
        <v>7.8437487774343868</v>
      </c>
      <c r="Q53" s="48">
        <f t="shared" si="37"/>
        <v>88.903975022083657</v>
      </c>
      <c r="R53" s="48">
        <f t="shared" si="38"/>
        <v>5.8775295770548208</v>
      </c>
      <c r="S53" s="49">
        <f t="shared" si="10"/>
        <v>3.9183530513698805</v>
      </c>
      <c r="T53">
        <f t="shared" si="11"/>
        <v>2.6145829258114621</v>
      </c>
      <c r="U53" s="51">
        <f>INDEX((WasteGen!$L$2:$L$52),MATCH(A53,WasteGen!$A$2:$A$52,0))</f>
        <v>13.408117568263911</v>
      </c>
      <c r="V53" s="51">
        <f t="shared" si="12"/>
        <v>5.0280440880989666E-2</v>
      </c>
      <c r="W53" s="51">
        <f t="shared" si="39"/>
        <v>0.83708122668253138</v>
      </c>
      <c r="X53" s="51">
        <f t="shared" si="40"/>
        <v>2.8025614873565682E-2</v>
      </c>
      <c r="Y53" s="36">
        <f t="shared" si="13"/>
        <v>1.8683743249043788E-2</v>
      </c>
      <c r="Z53">
        <f t="shared" si="14"/>
        <v>1.6760146960329889E-2</v>
      </c>
      <c r="AA53" s="54">
        <f>INDEX((WasteGen!$M$2:$M$52),MATCH(A53,WasteGen!$A$2:$A$52,0))</f>
        <v>33.520293920659775</v>
      </c>
      <c r="AB53" s="54">
        <f t="shared" si="15"/>
        <v>1.0056088176197933</v>
      </c>
      <c r="AC53" s="54">
        <f t="shared" si="41"/>
        <v>11.397945515651752</v>
      </c>
      <c r="AD53" s="54">
        <f t="shared" si="42"/>
        <v>0.75352943295574637</v>
      </c>
      <c r="AE53" s="21">
        <f t="shared" si="16"/>
        <v>0.50235295530383084</v>
      </c>
      <c r="AF53">
        <f t="shared" si="17"/>
        <v>0.33520293920659777</v>
      </c>
      <c r="AG53" s="58">
        <f>INDEX((WasteGen!$N$2:$N$52),MATCH(A53,WasteGen!$A$2:$A$52,0))</f>
        <v>2.0112176352395865</v>
      </c>
      <c r="AH53" s="58">
        <f t="shared" si="18"/>
        <v>3.01682645285938E-3</v>
      </c>
      <c r="AI53" s="58">
        <f t="shared" si="43"/>
        <v>4.202381082435807E-2</v>
      </c>
      <c r="AJ53" s="58">
        <f t="shared" si="44"/>
        <v>1.9999308550491725E-3</v>
      </c>
      <c r="AK53" s="56">
        <f t="shared" si="19"/>
        <v>1.3332872366994483E-3</v>
      </c>
      <c r="AL53">
        <f t="shared" si="20"/>
        <v>1.0056088176197933E-3</v>
      </c>
      <c r="AM53" s="62">
        <f>INDEX((WasteGen!$P$2:$P$52),MATCH(A53,WasteGen!$A$2:$A$52,0))</f>
        <v>15.573</v>
      </c>
      <c r="AN53" s="62">
        <f t="shared" si="21"/>
        <v>0.3503925</v>
      </c>
      <c r="AO53" s="62">
        <f t="shared" si="48"/>
        <v>5.9174495562897</v>
      </c>
      <c r="AP53" s="62">
        <f t="shared" si="49"/>
        <v>0.16954212814194042</v>
      </c>
      <c r="AQ53" s="60">
        <f t="shared" si="22"/>
        <v>0.11302808542796028</v>
      </c>
      <c r="AR53">
        <f t="shared" si="46"/>
        <v>0.1167975</v>
      </c>
      <c r="AS53" s="68">
        <f>INDEX((WasteGen!$Q$2:$Q$52),MATCH(A53,WasteGen!$A$2:$A$52,0))</f>
        <v>0.18939</v>
      </c>
      <c r="AT53" s="68">
        <f t="shared" si="23"/>
        <v>2.1306375000000001E-3</v>
      </c>
      <c r="AU53" s="68">
        <f t="shared" si="50"/>
        <v>1.4112795565131429E-2</v>
      </c>
      <c r="AV53" s="68">
        <f t="shared" si="51"/>
        <v>2.2203520187562974E-3</v>
      </c>
      <c r="AW53" s="64">
        <f t="shared" si="47"/>
        <v>1.4802346791708649E-3</v>
      </c>
      <c r="AY53" s="2">
        <f t="shared" si="24"/>
        <v>100.91600097024549</v>
      </c>
      <c r="AZ53" s="2">
        <f t="shared" si="25"/>
        <v>2522.9000242561374</v>
      </c>
      <c r="BA53">
        <f t="shared" si="26"/>
        <v>100.91452073556631</v>
      </c>
      <c r="BB53">
        <f t="shared" si="27"/>
        <v>2522.8630183891578</v>
      </c>
      <c r="BC53" s="84">
        <f t="shared" si="55"/>
        <v>44.683286753907929</v>
      </c>
      <c r="BE53" s="115">
        <f t="shared" si="56"/>
        <v>56.232714216337563</v>
      </c>
      <c r="BF53">
        <f t="shared" si="29"/>
        <v>56.231233981658384</v>
      </c>
      <c r="BH53" s="2">
        <f t="shared" si="30"/>
        <v>1405.8178554084391</v>
      </c>
      <c r="BI53" s="67">
        <f t="shared" si="31"/>
        <v>1405.7808495414597</v>
      </c>
      <c r="BK53">
        <f t="shared" si="52"/>
        <v>57.135823067859903</v>
      </c>
      <c r="BL53">
        <f t="shared" si="45"/>
        <v>1582.7482216409426</v>
      </c>
      <c r="BM53">
        <f t="shared" si="33"/>
        <v>2038</v>
      </c>
    </row>
    <row r="54" spans="1:65" x14ac:dyDescent="0.25">
      <c r="A54" s="24">
        <f t="shared" si="54"/>
        <v>2039</v>
      </c>
      <c r="B54" s="24">
        <v>1</v>
      </c>
      <c r="C54" s="40">
        <f>INDEX((WasteGen!$I$2:$I$52),MATCH(A54,WasteGen!$A$2:$A$52,0))</f>
        <v>102.57209939721892</v>
      </c>
      <c r="D54" s="40">
        <f t="shared" si="2"/>
        <v>14.616524164103698</v>
      </c>
      <c r="E54" s="40">
        <f t="shared" si="3"/>
        <v>42.63574830402888</v>
      </c>
      <c r="F54" s="40">
        <f>E53*(1-Sce1LFG!$F$9)</f>
        <v>13.780546440761684</v>
      </c>
      <c r="G54" s="34">
        <f t="shared" si="4"/>
        <v>9.1870309605077889</v>
      </c>
      <c r="H54">
        <f t="shared" si="5"/>
        <v>4.872174721367899</v>
      </c>
      <c r="I54" s="45">
        <f>INDEX((WasteGen!$J$2:$J$52),MATCH(A54,WasteGen!$A$2:$A$52,0))</f>
        <v>341.90699799072974</v>
      </c>
      <c r="J54" s="45">
        <f t="shared" si="6"/>
        <v>150.78098611391181</v>
      </c>
      <c r="K54" s="45">
        <f t="shared" si="35"/>
        <v>872.05865309517253</v>
      </c>
      <c r="L54" s="45">
        <f t="shared" si="36"/>
        <v>133.65625084066261</v>
      </c>
      <c r="M54" s="43">
        <f t="shared" si="7"/>
        <v>89.104167227108405</v>
      </c>
      <c r="N54">
        <f t="shared" si="8"/>
        <v>50.260328704637267</v>
      </c>
      <c r="O54" s="48">
        <f>INDEX((WasteGen!$K$2:$K$52),MATCH(A54,WasteGen!$A$2:$A$52,0))</f>
        <v>82.057679517775128</v>
      </c>
      <c r="P54" s="48">
        <f t="shared" si="9"/>
        <v>8.0006237529830759</v>
      </c>
      <c r="Q54" s="48">
        <f t="shared" si="37"/>
        <v>90.894140628646667</v>
      </c>
      <c r="R54" s="48">
        <f t="shared" si="38"/>
        <v>6.0104581464200644</v>
      </c>
      <c r="S54" s="49">
        <f t="shared" si="10"/>
        <v>4.0069720976133762</v>
      </c>
      <c r="T54">
        <f t="shared" si="11"/>
        <v>2.6668745843276915</v>
      </c>
      <c r="U54" s="51">
        <f>INDEX((WasteGen!$L$2:$L$52),MATCH(A54,WasteGen!$A$2:$A$52,0))</f>
        <v>13.67627991962919</v>
      </c>
      <c r="V54" s="51">
        <f t="shared" si="12"/>
        <v>5.1286049698609462E-2</v>
      </c>
      <c r="W54" s="51">
        <f t="shared" si="39"/>
        <v>0.8595762160307896</v>
      </c>
      <c r="X54" s="51">
        <f t="shared" si="40"/>
        <v>2.8791060350351318E-2</v>
      </c>
      <c r="Y54" s="36">
        <f t="shared" si="13"/>
        <v>1.9194040233567543E-2</v>
      </c>
      <c r="Z54">
        <f t="shared" si="14"/>
        <v>1.7095349899536486E-2</v>
      </c>
      <c r="AA54" s="54">
        <f>INDEX((WasteGen!$M$2:$M$52),MATCH(A54,WasteGen!$A$2:$A$52,0))</f>
        <v>34.190699799072974</v>
      </c>
      <c r="AB54" s="54">
        <f t="shared" si="15"/>
        <v>1.0257209939721892</v>
      </c>
      <c r="AC54" s="54">
        <f t="shared" si="41"/>
        <v>11.6530949523906</v>
      </c>
      <c r="AD54" s="54">
        <f t="shared" si="42"/>
        <v>0.7705715572333417</v>
      </c>
      <c r="AE54" s="21">
        <f t="shared" si="16"/>
        <v>0.51371437148889443</v>
      </c>
      <c r="AF54">
        <f t="shared" si="17"/>
        <v>0.34190699799072977</v>
      </c>
      <c r="AG54" s="58">
        <f>INDEX((WasteGen!$N$2:$N$52),MATCH(A54,WasteGen!$A$2:$A$52,0))</f>
        <v>2.0514419879443784</v>
      </c>
      <c r="AH54" s="58">
        <f t="shared" si="18"/>
        <v>3.0771629819165676E-3</v>
      </c>
      <c r="AI54" s="58">
        <f t="shared" si="43"/>
        <v>4.3051448367697573E-2</v>
      </c>
      <c r="AJ54" s="58">
        <f t="shared" si="44"/>
        <v>2.049525438577067E-3</v>
      </c>
      <c r="AK54" s="56">
        <f t="shared" si="19"/>
        <v>1.3663502923847112E-3</v>
      </c>
      <c r="AL54">
        <f t="shared" si="20"/>
        <v>1.0257209939721892E-3</v>
      </c>
      <c r="AM54" s="62">
        <f>INDEX((WasteGen!$P$2:$P$52),MATCH(A54,WasteGen!$A$2:$A$52,0))</f>
        <v>15.573</v>
      </c>
      <c r="AN54" s="62">
        <f t="shared" si="21"/>
        <v>0.3503925</v>
      </c>
      <c r="AO54" s="62">
        <f t="shared" si="48"/>
        <v>6.0929549918999406</v>
      </c>
      <c r="AP54" s="62">
        <f t="shared" si="49"/>
        <v>0.17488706438975923</v>
      </c>
      <c r="AQ54" s="60">
        <f t="shared" si="22"/>
        <v>0.11659137625983948</v>
      </c>
      <c r="AR54">
        <f t="shared" si="46"/>
        <v>0.1167975</v>
      </c>
      <c r="AS54" s="68">
        <f>INDEX((WasteGen!$Q$2:$Q$52),MATCH(A54,WasteGen!$A$2:$A$52,0))</f>
        <v>0.18939</v>
      </c>
      <c r="AT54" s="68">
        <f t="shared" si="23"/>
        <v>2.1306375000000001E-3</v>
      </c>
      <c r="AU54" s="68">
        <f t="shared" si="50"/>
        <v>1.4037106582118864E-2</v>
      </c>
      <c r="AV54" s="68">
        <f t="shared" si="51"/>
        <v>2.2063264830125646E-3</v>
      </c>
      <c r="AW54" s="64">
        <f t="shared" si="47"/>
        <v>1.4708843220083763E-3</v>
      </c>
      <c r="AY54" s="2">
        <f t="shared" si="24"/>
        <v>102.95050730782626</v>
      </c>
      <c r="AZ54" s="2">
        <f t="shared" si="25"/>
        <v>2573.7626826956566</v>
      </c>
      <c r="BA54">
        <f t="shared" si="26"/>
        <v>102.94903642350425</v>
      </c>
      <c r="BB54">
        <f t="shared" si="27"/>
        <v>2573.7259105876064</v>
      </c>
      <c r="BC54" s="84">
        <f t="shared" si="55"/>
        <v>45.971768326341206</v>
      </c>
      <c r="BD54">
        <f>(BC55-BC45)/10</f>
        <v>1.2884815724332761</v>
      </c>
      <c r="BE54" s="115">
        <f t="shared" si="56"/>
        <v>56.978738981485051</v>
      </c>
      <c r="BF54">
        <f t="shared" si="29"/>
        <v>56.977268097163048</v>
      </c>
      <c r="BH54" s="2">
        <f t="shared" si="30"/>
        <v>1424.4684745371262</v>
      </c>
      <c r="BI54" s="67">
        <f t="shared" si="31"/>
        <v>1424.4317024290763</v>
      </c>
      <c r="BK54">
        <f t="shared" si="52"/>
        <v>58.276203579217096</v>
      </c>
      <c r="BL54">
        <f t="shared" si="45"/>
        <v>1641.0244252201596</v>
      </c>
      <c r="BM54">
        <f t="shared" si="33"/>
        <v>2039</v>
      </c>
    </row>
    <row r="55" spans="1:65" x14ac:dyDescent="0.25">
      <c r="A55" s="24">
        <f t="shared" si="54"/>
        <v>2040</v>
      </c>
      <c r="B55" s="24">
        <v>1</v>
      </c>
      <c r="C55" s="40">
        <f>INDEX((WasteGen!$I$2:$I$52),MATCH(A55,WasteGen!$A$2:$A$52,0))</f>
        <v>104.62354138516331</v>
      </c>
      <c r="D55" s="40">
        <f t="shared" si="2"/>
        <v>14.90885464738577</v>
      </c>
      <c r="E55" s="40">
        <f t="shared" si="3"/>
        <v>43.488451413306336</v>
      </c>
      <c r="F55" s="40">
        <f>E54*(1-Sce1LFG!$F$9)</f>
        <v>14.05615153810831</v>
      </c>
      <c r="G55" s="34">
        <f t="shared" si="4"/>
        <v>9.3707676920722065</v>
      </c>
      <c r="H55">
        <f t="shared" si="5"/>
        <v>4.9696182157952569</v>
      </c>
      <c r="I55" s="45">
        <f>INDEX((WasteGen!$J$2:$J$52),MATCH(A55,WasteGen!$A$2:$A$52,0))</f>
        <v>348.74513795054435</v>
      </c>
      <c r="J55" s="45">
        <f t="shared" si="6"/>
        <v>153.79660583619005</v>
      </c>
      <c r="K55" s="45">
        <f t="shared" si="35"/>
        <v>889.52180946101817</v>
      </c>
      <c r="L55" s="45">
        <f t="shared" si="36"/>
        <v>136.33344947034439</v>
      </c>
      <c r="M55" s="43">
        <f t="shared" si="7"/>
        <v>90.888966313562918</v>
      </c>
      <c r="N55">
        <f t="shared" si="8"/>
        <v>51.265535278730013</v>
      </c>
      <c r="O55" s="48">
        <f>INDEX((WasteGen!$K$2:$K$52),MATCH(A55,WasteGen!$A$2:$A$52,0))</f>
        <v>83.698833108130643</v>
      </c>
      <c r="P55" s="48">
        <f t="shared" si="9"/>
        <v>8.1606362280427369</v>
      </c>
      <c r="Q55" s="48">
        <f t="shared" si="37"/>
        <v>92.909771215855045</v>
      </c>
      <c r="R55" s="48">
        <f t="shared" si="38"/>
        <v>6.1450056408343503</v>
      </c>
      <c r="S55" s="49">
        <f t="shared" si="10"/>
        <v>4.0966704272229002</v>
      </c>
      <c r="T55">
        <f t="shared" si="11"/>
        <v>2.7202120760142461</v>
      </c>
      <c r="U55" s="51">
        <f>INDEX((WasteGen!$L$2:$L$52),MATCH(A55,WasteGen!$A$2:$A$52,0))</f>
        <v>13.949805518021774</v>
      </c>
      <c r="V55" s="51">
        <f t="shared" si="12"/>
        <v>5.2311770692581652E-2</v>
      </c>
      <c r="W55" s="51">
        <f t="shared" si="39"/>
        <v>0.88232322057809609</v>
      </c>
      <c r="X55" s="51">
        <f t="shared" si="40"/>
        <v>2.9564766145275135E-2</v>
      </c>
      <c r="Y55" s="36">
        <f t="shared" si="13"/>
        <v>1.9709844096850088E-2</v>
      </c>
      <c r="Z55">
        <f t="shared" si="14"/>
        <v>1.7437256897527217E-2</v>
      </c>
      <c r="AA55" s="54">
        <f>INDEX((WasteGen!$M$2:$M$52),MATCH(A55,WasteGen!$A$2:$A$52,0))</f>
        <v>34.874513795054433</v>
      </c>
      <c r="AB55" s="54">
        <f t="shared" si="15"/>
        <v>1.046235413851633</v>
      </c>
      <c r="AC55" s="54">
        <f t="shared" si="41"/>
        <v>11.911509130237828</v>
      </c>
      <c r="AD55" s="54">
        <f t="shared" si="42"/>
        <v>0.78782123600440401</v>
      </c>
      <c r="AE55" s="21">
        <f t="shared" si="16"/>
        <v>0.5252141573362693</v>
      </c>
      <c r="AF55">
        <f t="shared" si="17"/>
        <v>0.34874513795054435</v>
      </c>
      <c r="AG55" s="58">
        <f>INDEX((WasteGen!$N$2:$N$52),MATCH(A55,WasteGen!$A$2:$A$52,0))</f>
        <v>2.092470827703266</v>
      </c>
      <c r="AH55" s="58">
        <f t="shared" si="18"/>
        <v>3.1387062415548991E-3</v>
      </c>
      <c r="AI55" s="58">
        <f t="shared" si="43"/>
        <v>4.4090510696282066E-2</v>
      </c>
      <c r="AJ55" s="58">
        <f t="shared" si="44"/>
        <v>2.0996439129704067E-3</v>
      </c>
      <c r="AK55" s="56">
        <f t="shared" si="19"/>
        <v>1.3997626086469377E-3</v>
      </c>
      <c r="AL55">
        <f t="shared" si="20"/>
        <v>1.046235413851633E-3</v>
      </c>
      <c r="AM55" s="62">
        <f>INDEX((WasteGen!$P$2:$P$52),MATCH(A55,WasteGen!$A$2:$A$52,0))</f>
        <v>15.573</v>
      </c>
      <c r="AN55" s="62">
        <f t="shared" si="21"/>
        <v>0.3503925</v>
      </c>
      <c r="AO55" s="62">
        <f t="shared" si="48"/>
        <v>6.2632734580013842</v>
      </c>
      <c r="AP55" s="62">
        <f t="shared" si="49"/>
        <v>0.18007403389855656</v>
      </c>
      <c r="AQ55" s="60">
        <f t="shared" si="22"/>
        <v>0.12004935593237104</v>
      </c>
      <c r="AR55">
        <f t="shared" si="46"/>
        <v>0.1167975</v>
      </c>
      <c r="AS55" s="68">
        <f>INDEX((WasteGen!$Q$2:$Q$52),MATCH(A55,WasteGen!$A$2:$A$52,0))</f>
        <v>0.18939</v>
      </c>
      <c r="AT55" s="68">
        <f t="shared" si="23"/>
        <v>2.1306375000000001E-3</v>
      </c>
      <c r="AU55" s="68">
        <f t="shared" si="50"/>
        <v>1.3973250450147204E-2</v>
      </c>
      <c r="AV55" s="68">
        <f t="shared" si="51"/>
        <v>2.1944936319716621E-3</v>
      </c>
      <c r="AW55" s="64">
        <f t="shared" si="47"/>
        <v>1.4629957546477747E-3</v>
      </c>
      <c r="AY55" s="2">
        <f t="shared" si="24"/>
        <v>105.0242405485868</v>
      </c>
      <c r="AZ55" s="2">
        <f t="shared" si="25"/>
        <v>2625.6060137146701</v>
      </c>
      <c r="BA55">
        <f t="shared" si="26"/>
        <v>105.02277755283217</v>
      </c>
      <c r="BB55">
        <f t="shared" si="27"/>
        <v>2625.569438820804</v>
      </c>
      <c r="BC55">
        <f>BA55*BD55</f>
        <v>47.260249898774475</v>
      </c>
      <c r="BD55" s="70">
        <v>0.45</v>
      </c>
      <c r="BE55" s="115">
        <f t="shared" si="56"/>
        <v>57.763990649812328</v>
      </c>
      <c r="BF55">
        <f t="shared" si="29"/>
        <v>57.762527654057692</v>
      </c>
      <c r="BH55" s="2">
        <f t="shared" si="30"/>
        <v>1444.0997662453083</v>
      </c>
      <c r="BI55" s="67">
        <f t="shared" si="31"/>
        <v>1444.0631913514424</v>
      </c>
      <c r="BK55">
        <f t="shared" si="52"/>
        <v>59.439391700801437</v>
      </c>
      <c r="BL55">
        <f t="shared" si="45"/>
        <v>1700.4638169209611</v>
      </c>
      <c r="BM55">
        <f t="shared" si="33"/>
        <v>2040</v>
      </c>
    </row>
    <row r="56" spans="1:65" x14ac:dyDescent="0.25">
      <c r="A56" s="24">
        <f t="shared" si="54"/>
        <v>2041</v>
      </c>
      <c r="B56" s="24">
        <v>1</v>
      </c>
      <c r="C56" s="40">
        <f>INDEX((WasteGen!$I$2:$I$52),MATCH(A56,WasteGen!$A$2:$A$52,0))</f>
        <v>106.71601221286657</v>
      </c>
      <c r="D56" s="40">
        <f t="shared" si="2"/>
        <v>15.207031740333488</v>
      </c>
      <c r="E56" s="40">
        <f t="shared" si="3"/>
        <v>44.358212493719655</v>
      </c>
      <c r="F56" s="40">
        <f>E55*(1-Sce1LFG!$F$9)</f>
        <v>14.337270659920168</v>
      </c>
      <c r="G56" s="34">
        <f t="shared" si="4"/>
        <v>9.5581804399467778</v>
      </c>
      <c r="H56">
        <f t="shared" si="5"/>
        <v>5.0690105801111622</v>
      </c>
      <c r="I56" s="45">
        <f>INDEX((WasteGen!$J$2:$J$52),MATCH(A56,WasteGen!$A$2:$A$52,0))</f>
        <v>355.72004070955524</v>
      </c>
      <c r="J56" s="45">
        <f t="shared" si="6"/>
        <v>156.87253795291386</v>
      </c>
      <c r="K56" s="45">
        <f t="shared" si="35"/>
        <v>907.33079219032709</v>
      </c>
      <c r="L56" s="45">
        <f t="shared" si="36"/>
        <v>139.06355522360491</v>
      </c>
      <c r="M56" s="43">
        <f t="shared" si="7"/>
        <v>92.709036815736596</v>
      </c>
      <c r="N56">
        <f t="shared" si="8"/>
        <v>52.290845984304617</v>
      </c>
      <c r="O56" s="48">
        <f>INDEX((WasteGen!$K$2:$K$52),MATCH(A56,WasteGen!$A$2:$A$52,0))</f>
        <v>85.372809770293259</v>
      </c>
      <c r="P56" s="48">
        <f t="shared" si="9"/>
        <v>8.3238489526035924</v>
      </c>
      <c r="Q56" s="48">
        <f t="shared" si="37"/>
        <v>94.952345443142406</v>
      </c>
      <c r="R56" s="48">
        <f t="shared" si="38"/>
        <v>6.2812747253162398</v>
      </c>
      <c r="S56" s="49">
        <f t="shared" si="10"/>
        <v>4.1875164835441598</v>
      </c>
      <c r="T56">
        <f t="shared" si="11"/>
        <v>2.7746163175345311</v>
      </c>
      <c r="U56" s="51">
        <f>INDEX((WasteGen!$L$2:$L$52),MATCH(A56,WasteGen!$A$2:$A$52,0))</f>
        <v>14.228801628382209</v>
      </c>
      <c r="V56" s="51">
        <f t="shared" si="12"/>
        <v>5.3358006106433285E-2</v>
      </c>
      <c r="W56" s="51">
        <f t="shared" si="39"/>
        <v>0.90533408678646232</v>
      </c>
      <c r="X56" s="51">
        <f t="shared" si="40"/>
        <v>3.0347139898066984E-2</v>
      </c>
      <c r="Y56" s="36">
        <f t="shared" si="13"/>
        <v>2.023142659871132E-2</v>
      </c>
      <c r="Z56">
        <f t="shared" si="14"/>
        <v>1.7786002035477762E-2</v>
      </c>
      <c r="AA56" s="54">
        <f>INDEX((WasteGen!$M$2:$M$52),MATCH(A56,WasteGen!$A$2:$A$52,0))</f>
        <v>35.572004070955522</v>
      </c>
      <c r="AB56" s="54">
        <f t="shared" si="15"/>
        <v>1.0671601221286655</v>
      </c>
      <c r="AC56" s="54">
        <f t="shared" si="41"/>
        <v>12.173377620915694</v>
      </c>
      <c r="AD56" s="54">
        <f t="shared" si="42"/>
        <v>0.80529163145080007</v>
      </c>
      <c r="AE56" s="21">
        <f t="shared" si="16"/>
        <v>0.53686108763386664</v>
      </c>
      <c r="AF56">
        <f t="shared" si="17"/>
        <v>0.35572004070955521</v>
      </c>
      <c r="AG56" s="58">
        <f>INDEX((WasteGen!$N$2:$N$52),MATCH(A56,WasteGen!$A$2:$A$52,0))</f>
        <v>2.1343202442573315</v>
      </c>
      <c r="AH56" s="58">
        <f t="shared" si="18"/>
        <v>3.2014803663859975E-3</v>
      </c>
      <c r="AI56" s="58">
        <f t="shared" si="43"/>
        <v>4.5141671481952965E-2</v>
      </c>
      <c r="AJ56" s="58">
        <f t="shared" si="44"/>
        <v>2.1503195807151009E-3</v>
      </c>
      <c r="AK56" s="56">
        <f t="shared" si="19"/>
        <v>1.4335463871434006E-3</v>
      </c>
      <c r="AL56">
        <f t="shared" si="20"/>
        <v>1.0671601221286658E-3</v>
      </c>
      <c r="AM56" s="62">
        <f>INDEX((WasteGen!$P$2:$P$52),MATCH(A56,WasteGen!$A$2:$A$52,0))</f>
        <v>15.573</v>
      </c>
      <c r="AN56" s="62">
        <f t="shared" si="21"/>
        <v>0.3503925</v>
      </c>
      <c r="AO56" s="62">
        <f t="shared" si="48"/>
        <v>6.4285582527103626</v>
      </c>
      <c r="AP56" s="62">
        <f t="shared" si="49"/>
        <v>0.18510770529102122</v>
      </c>
      <c r="AQ56" s="60">
        <f t="shared" si="22"/>
        <v>0.1234051368606808</v>
      </c>
      <c r="AR56">
        <f t="shared" si="46"/>
        <v>0.1167975</v>
      </c>
      <c r="AS56" s="68">
        <f>INDEX((WasteGen!$Q$2:$Q$52),MATCH(A56,WasteGen!$A$2:$A$52,0))</f>
        <v>0.18939</v>
      </c>
      <c r="AT56" s="68">
        <f t="shared" si="23"/>
        <v>2.1306375000000001E-3</v>
      </c>
      <c r="AU56" s="68">
        <f t="shared" si="50"/>
        <v>1.3919377278278775E-2</v>
      </c>
      <c r="AV56" s="68">
        <f t="shared" si="51"/>
        <v>2.184510671868427E-3</v>
      </c>
      <c r="AW56" s="64">
        <f t="shared" si="47"/>
        <v>1.4563404479122845E-3</v>
      </c>
      <c r="AY56" s="2">
        <f t="shared" si="24"/>
        <v>107.13812127715585</v>
      </c>
      <c r="AZ56" s="2">
        <f t="shared" si="25"/>
        <v>2678.4530319288961</v>
      </c>
      <c r="BA56">
        <f t="shared" si="26"/>
        <v>107.13666493670794</v>
      </c>
      <c r="BB56">
        <f t="shared" si="27"/>
        <v>2678.4166234176987</v>
      </c>
      <c r="BC56" s="84">
        <f>BC55+$BD$64</f>
        <v>48.940372295015798</v>
      </c>
      <c r="BE56" s="115">
        <f t="shared" si="56"/>
        <v>58.197748982140048</v>
      </c>
      <c r="BF56">
        <f t="shared" si="29"/>
        <v>58.196292641692146</v>
      </c>
      <c r="BH56" s="2">
        <f t="shared" si="30"/>
        <v>1454.9437245535012</v>
      </c>
      <c r="BI56" s="67">
        <f t="shared" si="31"/>
        <v>1454.9073160423036</v>
      </c>
      <c r="BK56">
        <f t="shared" si="52"/>
        <v>60.625843584817474</v>
      </c>
      <c r="BL56">
        <f t="shared" si="45"/>
        <v>1761.0896605057785</v>
      </c>
      <c r="BM56">
        <f t="shared" si="33"/>
        <v>2041</v>
      </c>
    </row>
    <row r="57" spans="1:65" x14ac:dyDescent="0.25">
      <c r="A57" s="24">
        <f t="shared" si="54"/>
        <v>2042</v>
      </c>
      <c r="B57" s="24">
        <v>1</v>
      </c>
      <c r="C57" s="40">
        <f>INDEX((WasteGen!$I$2:$I$52),MATCH(A57,WasteGen!$A$2:$A$52,0))</f>
        <v>108.85033245712388</v>
      </c>
      <c r="D57" s="40">
        <f t="shared" si="2"/>
        <v>15.511172375140156</v>
      </c>
      <c r="E57" s="40">
        <f t="shared" si="3"/>
        <v>45.245371415988984</v>
      </c>
      <c r="F57" s="40">
        <f>E56*(1-Sce1LFG!$F$9)</f>
        <v>14.624013452870825</v>
      </c>
      <c r="G57" s="34">
        <f t="shared" si="4"/>
        <v>9.7493423019138827</v>
      </c>
      <c r="H57">
        <f t="shared" si="5"/>
        <v>5.1703907917133849</v>
      </c>
      <c r="I57" s="45">
        <f>INDEX((WasteGen!$J$2:$J$52),MATCH(A57,WasteGen!$A$2:$A$52,0))</f>
        <v>362.83444152374631</v>
      </c>
      <c r="J57" s="45">
        <f t="shared" si="6"/>
        <v>160.00998871197211</v>
      </c>
      <c r="K57" s="45">
        <f t="shared" si="35"/>
        <v>925.49305509747603</v>
      </c>
      <c r="L57" s="45">
        <f t="shared" si="36"/>
        <v>141.84772580482326</v>
      </c>
      <c r="M57" s="43">
        <f t="shared" si="7"/>
        <v>94.565150536548828</v>
      </c>
      <c r="N57">
        <f t="shared" si="8"/>
        <v>53.336662903990707</v>
      </c>
      <c r="O57" s="48">
        <f>INDEX((WasteGen!$K$2:$K$52),MATCH(A57,WasteGen!$A$2:$A$52,0))</f>
        <v>87.080265965699112</v>
      </c>
      <c r="P57" s="48">
        <f t="shared" si="9"/>
        <v>8.4903259316556632</v>
      </c>
      <c r="Q57" s="48">
        <f t="shared" si="37"/>
        <v>97.02330600841637</v>
      </c>
      <c r="R57" s="48">
        <f t="shared" si="38"/>
        <v>6.4193653663816974</v>
      </c>
      <c r="S57" s="49">
        <f t="shared" si="10"/>
        <v>4.279576910921131</v>
      </c>
      <c r="T57">
        <f t="shared" si="11"/>
        <v>2.8301086438852212</v>
      </c>
      <c r="U57" s="51">
        <f>INDEX((WasteGen!$L$2:$L$52),MATCH(A57,WasteGen!$A$2:$A$52,0))</f>
        <v>14.513377660949853</v>
      </c>
      <c r="V57" s="51">
        <f t="shared" si="12"/>
        <v>5.4425166228561944E-2</v>
      </c>
      <c r="W57" s="51">
        <f t="shared" si="39"/>
        <v>0.92862066395216769</v>
      </c>
      <c r="X57" s="51">
        <f t="shared" si="40"/>
        <v>3.1138589062856572E-2</v>
      </c>
      <c r="Y57" s="36">
        <f t="shared" si="13"/>
        <v>2.0759059375237712E-2</v>
      </c>
      <c r="Z57">
        <f t="shared" si="14"/>
        <v>1.8141722076187316E-2</v>
      </c>
      <c r="AA57" s="54">
        <f>INDEX((WasteGen!$M$2:$M$52),MATCH(A57,WasteGen!$A$2:$A$52,0))</f>
        <v>36.283444152374635</v>
      </c>
      <c r="AB57" s="54">
        <f t="shared" si="15"/>
        <v>1.088503324571239</v>
      </c>
      <c r="AC57" s="54">
        <f t="shared" si="41"/>
        <v>12.438885385694407</v>
      </c>
      <c r="AD57" s="54">
        <f t="shared" si="42"/>
        <v>0.82299555979252537</v>
      </c>
      <c r="AE57" s="21">
        <f t="shared" si="16"/>
        <v>0.54866370652835017</v>
      </c>
      <c r="AF57">
        <f t="shared" si="17"/>
        <v>0.36283444152374633</v>
      </c>
      <c r="AG57" s="58">
        <f>INDEX((WasteGen!$N$2:$N$52),MATCH(A57,WasteGen!$A$2:$A$52,0))</f>
        <v>2.177006649142478</v>
      </c>
      <c r="AH57" s="58">
        <f t="shared" si="18"/>
        <v>3.2655099737137171E-3</v>
      </c>
      <c r="AI57" s="58">
        <f t="shared" si="43"/>
        <v>4.6205596158492124E-2</v>
      </c>
      <c r="AJ57" s="58">
        <f t="shared" si="44"/>
        <v>2.2015852971745522E-3</v>
      </c>
      <c r="AK57" s="56">
        <f t="shared" si="19"/>
        <v>1.4677235314497013E-3</v>
      </c>
      <c r="AL57">
        <f t="shared" si="20"/>
        <v>1.088503324571239E-3</v>
      </c>
      <c r="AM57" s="62">
        <f>INDEX((WasteGen!$P$2:$P$52),MATCH(A57,WasteGen!$A$2:$A$52,0))</f>
        <v>15.573</v>
      </c>
      <c r="AN57" s="62">
        <f t="shared" si="21"/>
        <v>0.3503925</v>
      </c>
      <c r="AO57" s="62">
        <f t="shared" si="48"/>
        <v>6.5889581434991733</v>
      </c>
      <c r="AP57" s="62">
        <f t="shared" si="49"/>
        <v>0.18999260921118946</v>
      </c>
      <c r="AQ57" s="60">
        <f t="shared" si="22"/>
        <v>0.12666173947412629</v>
      </c>
      <c r="AR57">
        <f t="shared" si="46"/>
        <v>0.1167975</v>
      </c>
      <c r="AS57" s="68">
        <f>INDEX((WasteGen!$Q$2:$Q$52),MATCH(A57,WasteGen!$A$2:$A$52,0))</f>
        <v>0.18939</v>
      </c>
      <c r="AT57" s="68">
        <f t="shared" si="23"/>
        <v>2.1306375000000001E-3</v>
      </c>
      <c r="AU57" s="68">
        <f t="shared" si="50"/>
        <v>1.3873926378614933E-2</v>
      </c>
      <c r="AV57" s="68">
        <f t="shared" si="51"/>
        <v>2.1760883996638416E-3</v>
      </c>
      <c r="AW57" s="64">
        <f t="shared" si="47"/>
        <v>1.4507255997758942E-3</v>
      </c>
      <c r="AY57" s="2">
        <f t="shared" si="24"/>
        <v>109.29307270389279</v>
      </c>
      <c r="AZ57" s="2">
        <f t="shared" si="25"/>
        <v>2732.3268175973199</v>
      </c>
      <c r="BA57">
        <f t="shared" si="26"/>
        <v>109.29162197829301</v>
      </c>
      <c r="BB57">
        <f t="shared" si="27"/>
        <v>2732.2905494573251</v>
      </c>
      <c r="BC57" s="84">
        <f t="shared" ref="BC57:BC64" si="57">BC56+$BD$64</f>
        <v>50.620494691257122</v>
      </c>
      <c r="BE57" s="115">
        <f t="shared" si="56"/>
        <v>58.672578012635668</v>
      </c>
      <c r="BF57">
        <f t="shared" si="29"/>
        <v>58.671127287035887</v>
      </c>
      <c r="BH57" s="2">
        <f t="shared" si="30"/>
        <v>1466.8144503158917</v>
      </c>
      <c r="BI57" s="67">
        <f t="shared" si="31"/>
        <v>1466.7781821758972</v>
      </c>
      <c r="BK57">
        <f t="shared" si="52"/>
        <v>61.836024506513823</v>
      </c>
      <c r="BL57">
        <f t="shared" si="45"/>
        <v>1822.9256850122924</v>
      </c>
      <c r="BM57">
        <f t="shared" si="33"/>
        <v>2042</v>
      </c>
    </row>
    <row r="58" spans="1:65" x14ac:dyDescent="0.25">
      <c r="A58" s="24">
        <f t="shared" si="54"/>
        <v>2043</v>
      </c>
      <c r="B58" s="24">
        <v>1</v>
      </c>
      <c r="C58" s="40">
        <f>INDEX((WasteGen!$I$2:$I$52),MATCH(A58,WasteGen!$A$2:$A$52,0))</f>
        <v>111.0273391062664</v>
      </c>
      <c r="D58" s="40">
        <f t="shared" si="2"/>
        <v>15.821395822642963</v>
      </c>
      <c r="E58" s="40">
        <f t="shared" si="3"/>
        <v>46.150275273108299</v>
      </c>
      <c r="F58" s="40">
        <f>E57*(1-Sce1LFG!$F$9)</f>
        <v>14.916491965523649</v>
      </c>
      <c r="G58" s="34">
        <f t="shared" si="4"/>
        <v>9.9443279770157655</v>
      </c>
      <c r="H58">
        <f t="shared" si="5"/>
        <v>5.2737986075476542</v>
      </c>
      <c r="I58" s="45">
        <f>INDEX((WasteGen!$J$2:$J$52),MATCH(A58,WasteGen!$A$2:$A$52,0))</f>
        <v>370.09113035422132</v>
      </c>
      <c r="J58" s="45">
        <f t="shared" si="6"/>
        <v>163.21018848621159</v>
      </c>
      <c r="K58" s="45">
        <f t="shared" si="35"/>
        <v>944.01611707625057</v>
      </c>
      <c r="L58" s="45">
        <f t="shared" si="36"/>
        <v>144.68712650743709</v>
      </c>
      <c r="M58" s="43">
        <f t="shared" si="7"/>
        <v>96.458084338291386</v>
      </c>
      <c r="N58">
        <f t="shared" si="8"/>
        <v>54.403396162070528</v>
      </c>
      <c r="O58" s="48">
        <f>INDEX((WasteGen!$K$2:$K$52),MATCH(A58,WasteGen!$A$2:$A$52,0))</f>
        <v>88.821871285013117</v>
      </c>
      <c r="P58" s="48">
        <f t="shared" si="9"/>
        <v>8.6601324502887795</v>
      </c>
      <c r="Q58" s="48">
        <f t="shared" si="37"/>
        <v>99.124063359379861</v>
      </c>
      <c r="R58" s="48">
        <f t="shared" si="38"/>
        <v>6.5593750993252877</v>
      </c>
      <c r="S58" s="49">
        <f t="shared" si="10"/>
        <v>4.3729167328835246</v>
      </c>
      <c r="T58">
        <f t="shared" si="11"/>
        <v>2.8867108167629265</v>
      </c>
      <c r="U58" s="51">
        <f>INDEX((WasteGen!$L$2:$L$52),MATCH(A58,WasteGen!$A$2:$A$52,0))</f>
        <v>14.803645214168853</v>
      </c>
      <c r="V58" s="51">
        <f t="shared" si="12"/>
        <v>5.5513669553133201E-2</v>
      </c>
      <c r="W58" s="51">
        <f t="shared" si="39"/>
        <v>0.95219481231404379</v>
      </c>
      <c r="X58" s="51">
        <f t="shared" si="40"/>
        <v>3.1939521191257064E-2</v>
      </c>
      <c r="Y58" s="36">
        <f t="shared" si="13"/>
        <v>2.1293014127504707E-2</v>
      </c>
      <c r="Z58">
        <f t="shared" si="14"/>
        <v>1.8504556517711067E-2</v>
      </c>
      <c r="AA58" s="54">
        <f>INDEX((WasteGen!$M$2:$M$52),MATCH(A58,WasteGen!$A$2:$A$52,0))</f>
        <v>37.009113035422132</v>
      </c>
      <c r="AB58" s="54">
        <f t="shared" si="15"/>
        <v>1.1102733910626641</v>
      </c>
      <c r="AC58" s="54">
        <f t="shared" si="41"/>
        <v>12.708213251202547</v>
      </c>
      <c r="AD58" s="54">
        <f t="shared" si="42"/>
        <v>0.84094552555452418</v>
      </c>
      <c r="AE58" s="21">
        <f t="shared" si="16"/>
        <v>0.56063035036968278</v>
      </c>
      <c r="AF58">
        <f t="shared" si="17"/>
        <v>0.37009113035422131</v>
      </c>
      <c r="AG58" s="58">
        <f>INDEX((WasteGen!$N$2:$N$52),MATCH(A58,WasteGen!$A$2:$A$52,0))</f>
        <v>2.2205467821253282</v>
      </c>
      <c r="AH58" s="58">
        <f t="shared" si="18"/>
        <v>3.3308201731879926E-3</v>
      </c>
      <c r="AI58" s="58">
        <f t="shared" si="43"/>
        <v>4.7282942815742857E-2</v>
      </c>
      <c r="AJ58" s="58">
        <f t="shared" si="44"/>
        <v>2.2534735159372584E-3</v>
      </c>
      <c r="AK58" s="56">
        <f t="shared" si="19"/>
        <v>1.5023156772915056E-3</v>
      </c>
      <c r="AL58">
        <f t="shared" si="20"/>
        <v>1.1102733910626642E-3</v>
      </c>
      <c r="AM58" s="62">
        <f>INDEX((WasteGen!$P$2:$P$52),MATCH(A58,WasteGen!$A$2:$A$52,0))</f>
        <v>15.573</v>
      </c>
      <c r="AN58" s="62">
        <f t="shared" si="21"/>
        <v>0.3503925</v>
      </c>
      <c r="AO58" s="62">
        <f t="shared" si="48"/>
        <v>6.744617501096843</v>
      </c>
      <c r="AP58" s="62">
        <f t="shared" si="49"/>
        <v>0.19473314240233031</v>
      </c>
      <c r="AQ58" s="60">
        <f t="shared" si="22"/>
        <v>0.12982209493488686</v>
      </c>
      <c r="AR58">
        <f t="shared" si="46"/>
        <v>0.1167975</v>
      </c>
      <c r="AS58" s="68">
        <f>INDEX((WasteGen!$Q$2:$Q$52),MATCH(A58,WasteGen!$A$2:$A$52,0))</f>
        <v>0.18939</v>
      </c>
      <c r="AT58" s="68">
        <f t="shared" si="23"/>
        <v>2.1306375000000001E-3</v>
      </c>
      <c r="AU58" s="68">
        <f t="shared" si="50"/>
        <v>1.3835581053685896E-2</v>
      </c>
      <c r="AV58" s="68">
        <f t="shared" si="51"/>
        <v>2.1689828249290355E-3</v>
      </c>
      <c r="AW58" s="64">
        <f t="shared" si="47"/>
        <v>1.4459885499526902E-3</v>
      </c>
      <c r="AY58" s="2">
        <f t="shared" si="24"/>
        <v>111.49002281184998</v>
      </c>
      <c r="AZ58" s="2">
        <f t="shared" si="25"/>
        <v>2787.2505702962494</v>
      </c>
      <c r="BA58">
        <f t="shared" si="26"/>
        <v>111.48857682330004</v>
      </c>
      <c r="BB58">
        <f t="shared" si="27"/>
        <v>2787.2144205825007</v>
      </c>
      <c r="BC58" s="84">
        <f t="shared" si="57"/>
        <v>52.300617087498445</v>
      </c>
      <c r="BE58" s="115">
        <f t="shared" si="56"/>
        <v>59.189405724351538</v>
      </c>
      <c r="BF58">
        <f t="shared" si="29"/>
        <v>59.187959735801591</v>
      </c>
      <c r="BH58" s="2">
        <f t="shared" si="30"/>
        <v>1479.7351431087884</v>
      </c>
      <c r="BI58" s="67">
        <f t="shared" si="31"/>
        <v>1479.6989933950397</v>
      </c>
      <c r="BK58">
        <f t="shared" si="52"/>
        <v>63.070409046644102</v>
      </c>
      <c r="BL58">
        <f t="shared" si="45"/>
        <v>1885.9960940589365</v>
      </c>
      <c r="BM58">
        <f t="shared" si="33"/>
        <v>2043</v>
      </c>
    </row>
    <row r="59" spans="1:65" x14ac:dyDescent="0.25">
      <c r="A59" s="24">
        <f t="shared" si="54"/>
        <v>2044</v>
      </c>
      <c r="B59" s="24">
        <v>1</v>
      </c>
      <c r="C59" s="40">
        <f>INDEX((WasteGen!$I$2:$I$52),MATCH(A59,WasteGen!$A$2:$A$52,0))</f>
        <v>113.24788588839174</v>
      </c>
      <c r="D59" s="40">
        <f t="shared" si="2"/>
        <v>16.137823739095822</v>
      </c>
      <c r="E59" s="40">
        <f t="shared" si="3"/>
        <v>47.073278384723203</v>
      </c>
      <c r="F59" s="40">
        <f>E58*(1-Sce1LFG!$F$9)</f>
        <v>15.214820627480917</v>
      </c>
      <c r="G59" s="34">
        <f t="shared" si="4"/>
        <v>10.143213751653944</v>
      </c>
      <c r="H59">
        <f t="shared" si="5"/>
        <v>5.3792745796986079</v>
      </c>
      <c r="I59" s="45">
        <f>INDEX((WasteGen!$J$2:$J$52),MATCH(A59,WasteGen!$A$2:$A$52,0))</f>
        <v>377.49295296130578</v>
      </c>
      <c r="J59" s="45">
        <f t="shared" si="6"/>
        <v>166.47439225593584</v>
      </c>
      <c r="K59" s="45">
        <f t="shared" si="35"/>
        <v>962.90757653310106</v>
      </c>
      <c r="L59" s="45">
        <f t="shared" si="36"/>
        <v>147.58293279908534</v>
      </c>
      <c r="M59" s="43">
        <f t="shared" si="7"/>
        <v>98.388621866056894</v>
      </c>
      <c r="N59">
        <f t="shared" si="8"/>
        <v>55.491464085311947</v>
      </c>
      <c r="O59" s="48">
        <f>INDEX((WasteGen!$K$2:$K$52),MATCH(A59,WasteGen!$A$2:$A$52,0))</f>
        <v>90.598308710713383</v>
      </c>
      <c r="P59" s="48">
        <f t="shared" si="9"/>
        <v>8.8333350992945565</v>
      </c>
      <c r="Q59" s="48">
        <f t="shared" si="37"/>
        <v>101.255999179546</v>
      </c>
      <c r="R59" s="48">
        <f t="shared" si="38"/>
        <v>6.7013992791284291</v>
      </c>
      <c r="S59" s="49">
        <f t="shared" si="10"/>
        <v>4.4675995194189522</v>
      </c>
      <c r="T59">
        <f t="shared" si="11"/>
        <v>2.9444450330981851</v>
      </c>
      <c r="U59" s="51">
        <f>INDEX((WasteGen!$L$2:$L$52),MATCH(A59,WasteGen!$A$2:$A$52,0))</f>
        <v>15.09971811845223</v>
      </c>
      <c r="V59" s="51">
        <f t="shared" si="12"/>
        <v>5.6623942944195864E-2</v>
      </c>
      <c r="W59" s="51">
        <f t="shared" si="39"/>
        <v>0.97606841104699349</v>
      </c>
      <c r="X59" s="51">
        <f t="shared" si="40"/>
        <v>3.2750344211246167E-2</v>
      </c>
      <c r="Y59" s="36">
        <f t="shared" si="13"/>
        <v>2.1833562807497445E-2</v>
      </c>
      <c r="Z59">
        <f t="shared" si="14"/>
        <v>1.8874647648065287E-2</v>
      </c>
      <c r="AA59" s="54">
        <f>INDEX((WasteGen!$M$2:$M$52),MATCH(A59,WasteGen!$A$2:$A$52,0))</f>
        <v>37.749295296130576</v>
      </c>
      <c r="AB59" s="54">
        <f t="shared" si="15"/>
        <v>1.1324788588839172</v>
      </c>
      <c r="AC59" s="54">
        <f t="shared" si="41"/>
        <v>12.981538356352051</v>
      </c>
      <c r="AD59" s="54">
        <f t="shared" si="42"/>
        <v>0.85915375373441405</v>
      </c>
      <c r="AE59" s="21">
        <f t="shared" si="16"/>
        <v>0.57276916915627596</v>
      </c>
      <c r="AF59">
        <f t="shared" si="17"/>
        <v>0.37749295296130575</v>
      </c>
      <c r="AG59" s="58">
        <f>INDEX((WasteGen!$N$2:$N$52),MATCH(A59,WasteGen!$A$2:$A$52,0))</f>
        <v>2.2649577177678348</v>
      </c>
      <c r="AH59" s="58">
        <f t="shared" si="18"/>
        <v>3.3974365766517526E-3</v>
      </c>
      <c r="AI59" s="58">
        <f t="shared" si="43"/>
        <v>4.8374363059970997E-2</v>
      </c>
      <c r="AJ59" s="58">
        <f t="shared" si="44"/>
        <v>2.3060163324236087E-3</v>
      </c>
      <c r="AK59" s="56">
        <f t="shared" si="19"/>
        <v>1.5373442216157392E-3</v>
      </c>
      <c r="AL59">
        <f t="shared" si="20"/>
        <v>1.1324788588839175E-3</v>
      </c>
      <c r="AM59" s="62">
        <f>INDEX((WasteGen!$P$2:$P$52),MATCH(A59,WasteGen!$A$2:$A$52,0))</f>
        <v>15.573</v>
      </c>
      <c r="AN59" s="62">
        <f t="shared" si="21"/>
        <v>0.3503925</v>
      </c>
      <c r="AO59" s="62">
        <f t="shared" si="48"/>
        <v>6.8956764294325312</v>
      </c>
      <c r="AP59" s="62">
        <f t="shared" si="49"/>
        <v>0.1993335716643114</v>
      </c>
      <c r="AQ59" s="60">
        <f t="shared" si="22"/>
        <v>0.13288904777620758</v>
      </c>
      <c r="AR59">
        <f t="shared" si="46"/>
        <v>0.1167975</v>
      </c>
      <c r="AS59" s="68">
        <f>INDEX((WasteGen!$Q$2:$Q$52),MATCH(A59,WasteGen!$A$2:$A$52,0))</f>
        <v>0.18939</v>
      </c>
      <c r="AT59" s="68">
        <f t="shared" si="23"/>
        <v>2.1306375000000001E-3</v>
      </c>
      <c r="AU59" s="68">
        <f t="shared" si="50"/>
        <v>1.3803230452162311E-2</v>
      </c>
      <c r="AV59" s="68">
        <f t="shared" si="51"/>
        <v>2.1629881015235832E-3</v>
      </c>
      <c r="AW59" s="64">
        <f t="shared" si="47"/>
        <v>1.4419920676823888E-3</v>
      </c>
      <c r="AY59" s="2">
        <f t="shared" si="24"/>
        <v>113.72990625315907</v>
      </c>
      <c r="AZ59" s="2">
        <f t="shared" si="25"/>
        <v>2843.247656328977</v>
      </c>
      <c r="BA59">
        <f t="shared" si="26"/>
        <v>113.72846426109139</v>
      </c>
      <c r="BB59">
        <f t="shared" si="27"/>
        <v>2843.2116065272849</v>
      </c>
      <c r="BC59" s="84">
        <f t="shared" si="57"/>
        <v>53.980739483739768</v>
      </c>
      <c r="BE59" s="115">
        <f t="shared" si="56"/>
        <v>59.749166769419304</v>
      </c>
      <c r="BF59">
        <f t="shared" si="29"/>
        <v>59.747724777351621</v>
      </c>
      <c r="BH59" s="2">
        <f t="shared" si="30"/>
        <v>1493.7291692354827</v>
      </c>
      <c r="BI59" s="67">
        <f t="shared" si="31"/>
        <v>1493.6931194337906</v>
      </c>
      <c r="BK59">
        <f t="shared" si="52"/>
        <v>64.329481277576988</v>
      </c>
      <c r="BL59">
        <f t="shared" si="45"/>
        <v>1950.3255753365136</v>
      </c>
      <c r="BM59">
        <f t="shared" si="33"/>
        <v>2044</v>
      </c>
    </row>
    <row r="60" spans="1:65" x14ac:dyDescent="0.25">
      <c r="A60" s="24">
        <f t="shared" si="54"/>
        <v>2045</v>
      </c>
      <c r="B60" s="24">
        <v>1</v>
      </c>
      <c r="C60" s="40">
        <f>INDEX((WasteGen!$I$2:$I$52),MATCH(A60,WasteGen!$A$2:$A$52,0))</f>
        <v>115.51284360615955</v>
      </c>
      <c r="D60" s="40">
        <f t="shared" si="2"/>
        <v>16.460580213877737</v>
      </c>
      <c r="E60" s="40">
        <f t="shared" si="3"/>
        <v>48.014742347773861</v>
      </c>
      <c r="F60" s="40">
        <f>E59*(1-Sce1LFG!$F$9)</f>
        <v>15.51911625082708</v>
      </c>
      <c r="G60" s="34">
        <f t="shared" si="4"/>
        <v>10.346077500551386</v>
      </c>
      <c r="H60">
        <f t="shared" si="5"/>
        <v>5.486860071292579</v>
      </c>
      <c r="I60" s="45">
        <f>INDEX((WasteGen!$J$2:$J$52),MATCH(A60,WasteGen!$A$2:$A$52,0))</f>
        <v>385.04281202053187</v>
      </c>
      <c r="J60" s="45">
        <f t="shared" si="6"/>
        <v>169.80388010105452</v>
      </c>
      <c r="K60" s="45">
        <f t="shared" si="35"/>
        <v>982.1751240561216</v>
      </c>
      <c r="L60" s="45">
        <f t="shared" si="36"/>
        <v>150.53633257803406</v>
      </c>
      <c r="M60" s="43">
        <f t="shared" si="7"/>
        <v>100.3575550520227</v>
      </c>
      <c r="N60">
        <f t="shared" si="8"/>
        <v>56.601293367018179</v>
      </c>
      <c r="O60" s="48">
        <f>INDEX((WasteGen!$K$2:$K$52),MATCH(A60,WasteGen!$A$2:$A$52,0))</f>
        <v>92.410274884927645</v>
      </c>
      <c r="P60" s="48">
        <f t="shared" si="9"/>
        <v>9.0100018012804473</v>
      </c>
      <c r="Q60" s="48">
        <f t="shared" si="37"/>
        <v>103.42046966469091</v>
      </c>
      <c r="R60" s="48">
        <f t="shared" si="38"/>
        <v>6.8455313161355402</v>
      </c>
      <c r="S60" s="49">
        <f t="shared" si="10"/>
        <v>4.5636875440903601</v>
      </c>
      <c r="T60">
        <f t="shared" si="11"/>
        <v>3.0033339337601488</v>
      </c>
      <c r="U60" s="51">
        <f>INDEX((WasteGen!$L$2:$L$52),MATCH(A60,WasteGen!$A$2:$A$52,0))</f>
        <v>15.401712480821276</v>
      </c>
      <c r="V60" s="51">
        <f t="shared" si="12"/>
        <v>5.7756421803079785E-2</v>
      </c>
      <c r="W60" s="51">
        <f t="shared" si="39"/>
        <v>1.0002533661479733</v>
      </c>
      <c r="X60" s="51">
        <f t="shared" si="40"/>
        <v>3.3571466702099859E-2</v>
      </c>
      <c r="Y60" s="36">
        <f t="shared" si="13"/>
        <v>2.2380977801399905E-2</v>
      </c>
      <c r="Z60">
        <f t="shared" si="14"/>
        <v>1.9252140601026594E-2</v>
      </c>
      <c r="AA60" s="54">
        <f>INDEX((WasteGen!$M$2:$M$52),MATCH(A60,WasteGen!$A$2:$A$52,0))</f>
        <v>38.504281202053193</v>
      </c>
      <c r="AB60" s="54">
        <f t="shared" si="15"/>
        <v>1.1551284360615959</v>
      </c>
      <c r="AC60" s="54">
        <f t="shared" si="41"/>
        <v>13.259034572396269</v>
      </c>
      <c r="AD60" s="54">
        <f t="shared" si="42"/>
        <v>0.87763222001737695</v>
      </c>
      <c r="AE60" s="21">
        <f t="shared" si="16"/>
        <v>0.58508814667825126</v>
      </c>
      <c r="AF60">
        <f t="shared" si="17"/>
        <v>0.38504281202053192</v>
      </c>
      <c r="AG60" s="58">
        <f>INDEX((WasteGen!$N$2:$N$52),MATCH(A60,WasteGen!$A$2:$A$52,0))</f>
        <v>2.3102568721231913</v>
      </c>
      <c r="AH60" s="58">
        <f t="shared" si="18"/>
        <v>3.4653853081847872E-3</v>
      </c>
      <c r="AI60" s="58">
        <f t="shared" si="43"/>
        <v>4.9480502842309593E-2</v>
      </c>
      <c r="AJ60" s="58">
        <f t="shared" si="44"/>
        <v>2.3592455258461863E-3</v>
      </c>
      <c r="AK60" s="56">
        <f t="shared" si="19"/>
        <v>1.5728303505641241E-3</v>
      </c>
      <c r="AL60">
        <f t="shared" si="20"/>
        <v>1.1551284360615957E-3</v>
      </c>
      <c r="AM60" s="62">
        <f>INDEX((WasteGen!$P$2:$P$52),MATCH(A60,WasteGen!$A$2:$A$52,0))</f>
        <v>15.573</v>
      </c>
      <c r="AN60" s="62">
        <f t="shared" si="21"/>
        <v>0.3503925</v>
      </c>
      <c r="AO60" s="62">
        <f t="shared" si="48"/>
        <v>7.0422708917385242</v>
      </c>
      <c r="AP60" s="62">
        <f t="shared" si="49"/>
        <v>0.20379803769400681</v>
      </c>
      <c r="AQ60" s="60">
        <f t="shared" si="22"/>
        <v>0.1358653584626712</v>
      </c>
      <c r="AR60">
        <f t="shared" si="46"/>
        <v>0.1167975</v>
      </c>
      <c r="AS60" s="68">
        <f>INDEX((WasteGen!$Q$2:$Q$52),MATCH(A60,WasteGen!$A$2:$A$52,0))</f>
        <v>0.18939</v>
      </c>
      <c r="AT60" s="68">
        <f t="shared" si="23"/>
        <v>2.1306375000000001E-3</v>
      </c>
      <c r="AU60" s="68">
        <f t="shared" si="50"/>
        <v>1.3775937387861134E-2</v>
      </c>
      <c r="AV60" s="68">
        <f t="shared" si="51"/>
        <v>2.1579305643011763E-3</v>
      </c>
      <c r="AW60" s="64">
        <f t="shared" si="47"/>
        <v>1.4386203762007841E-3</v>
      </c>
      <c r="AY60" s="2">
        <f t="shared" si="24"/>
        <v>116.01366603033354</v>
      </c>
      <c r="AZ60" s="2">
        <f t="shared" si="25"/>
        <v>2900.3416507583383</v>
      </c>
      <c r="BA60">
        <f t="shared" si="26"/>
        <v>116.01222740995733</v>
      </c>
      <c r="BB60">
        <f t="shared" si="27"/>
        <v>2900.3056852489335</v>
      </c>
      <c r="BC60" s="84">
        <f t="shared" si="57"/>
        <v>55.660861879981091</v>
      </c>
      <c r="BE60" s="115">
        <f t="shared" si="56"/>
        <v>60.352804150352448</v>
      </c>
      <c r="BF60">
        <f t="shared" si="29"/>
        <v>60.351365529976242</v>
      </c>
      <c r="BH60" s="2">
        <f t="shared" si="30"/>
        <v>1508.8201037588112</v>
      </c>
      <c r="BI60" s="67">
        <f t="shared" si="31"/>
        <v>1508.7841382494059</v>
      </c>
      <c r="BK60">
        <f t="shared" si="52"/>
        <v>65.613734953128528</v>
      </c>
      <c r="BL60">
        <f t="shared" si="45"/>
        <v>2015.939310289642</v>
      </c>
      <c r="BM60">
        <f t="shared" si="33"/>
        <v>2045</v>
      </c>
    </row>
    <row r="61" spans="1:65" x14ac:dyDescent="0.25">
      <c r="A61" s="24">
        <f t="shared" si="54"/>
        <v>2046</v>
      </c>
      <c r="B61" s="24">
        <v>1</v>
      </c>
      <c r="C61" s="40">
        <f>INDEX((WasteGen!$I$2:$I$52),MATCH(A61,WasteGen!$A$2:$A$52,0))</f>
        <v>117.82310047828275</v>
      </c>
      <c r="D61" s="40">
        <f t="shared" si="2"/>
        <v>16.789791818155294</v>
      </c>
      <c r="E61" s="40">
        <f t="shared" si="3"/>
        <v>48.975036119104431</v>
      </c>
      <c r="F61" s="40">
        <f>E60*(1-Sce1LFG!$F$9)</f>
        <v>15.829498046824725</v>
      </c>
      <c r="G61" s="34">
        <f t="shared" si="4"/>
        <v>10.552998697883149</v>
      </c>
      <c r="H61">
        <f t="shared" si="5"/>
        <v>5.596597272718431</v>
      </c>
      <c r="I61" s="45">
        <f>INDEX((WasteGen!$J$2:$J$52),MATCH(A61,WasteGen!$A$2:$A$52,0))</f>
        <v>392.74366826094251</v>
      </c>
      <c r="J61" s="45">
        <f t="shared" si="6"/>
        <v>173.19995770307563</v>
      </c>
      <c r="K61" s="45">
        <f t="shared" si="35"/>
        <v>1001.8265536054139</v>
      </c>
      <c r="L61" s="45">
        <f t="shared" si="36"/>
        <v>153.54852815378337</v>
      </c>
      <c r="M61" s="43">
        <f t="shared" si="7"/>
        <v>102.36568543585557</v>
      </c>
      <c r="N61">
        <f t="shared" si="8"/>
        <v>57.733319234358547</v>
      </c>
      <c r="O61" s="48">
        <f>INDEX((WasteGen!$K$2:$K$52),MATCH(A61,WasteGen!$A$2:$A$52,0))</f>
        <v>94.258480382626203</v>
      </c>
      <c r="P61" s="48">
        <f t="shared" si="9"/>
        <v>9.1902018373060557</v>
      </c>
      <c r="Q61" s="48">
        <f t="shared" si="37"/>
        <v>105.61880860443446</v>
      </c>
      <c r="R61" s="48">
        <f t="shared" si="38"/>
        <v>6.9918628975625072</v>
      </c>
      <c r="S61" s="49">
        <f t="shared" si="10"/>
        <v>4.6612419317083376</v>
      </c>
      <c r="T61">
        <f t="shared" si="11"/>
        <v>3.0634006124353519</v>
      </c>
      <c r="U61" s="51">
        <f>INDEX((WasteGen!$L$2:$L$52),MATCH(A61,WasteGen!$A$2:$A$52,0))</f>
        <v>15.709746730437701</v>
      </c>
      <c r="V61" s="51">
        <f t="shared" si="12"/>
        <v>5.891155023914138E-2</v>
      </c>
      <c r="W61" s="51">
        <f t="shared" si="39"/>
        <v>1.0247616182214871</v>
      </c>
      <c r="X61" s="51">
        <f t="shared" si="40"/>
        <v>3.4403298165627504E-2</v>
      </c>
      <c r="Y61" s="36">
        <f t="shared" si="13"/>
        <v>2.2935532110418336E-2</v>
      </c>
      <c r="Z61">
        <f t="shared" si="14"/>
        <v>1.9637183413047127E-2</v>
      </c>
      <c r="AA61" s="54">
        <f>INDEX((WasteGen!$M$2:$M$52),MATCH(A61,WasteGen!$A$2:$A$52,0))</f>
        <v>39.274366826094251</v>
      </c>
      <c r="AB61" s="54">
        <f t="shared" si="15"/>
        <v>1.1782310047828275</v>
      </c>
      <c r="AC61" s="54">
        <f t="shared" si="41"/>
        <v>13.540872898004416</v>
      </c>
      <c r="AD61" s="54">
        <f t="shared" si="42"/>
        <v>0.89639267917468024</v>
      </c>
      <c r="AE61" s="21">
        <f t="shared" si="16"/>
        <v>0.59759511944978683</v>
      </c>
      <c r="AF61">
        <f t="shared" si="17"/>
        <v>0.39274366826094254</v>
      </c>
      <c r="AG61" s="58">
        <f>INDEX((WasteGen!$N$2:$N$52),MATCH(A61,WasteGen!$A$2:$A$52,0))</f>
        <v>2.356462009565655</v>
      </c>
      <c r="AH61" s="58">
        <f t="shared" si="18"/>
        <v>3.5346930143484822E-3</v>
      </c>
      <c r="AI61" s="58">
        <f t="shared" si="43"/>
        <v>5.060200325704458E-2</v>
      </c>
      <c r="AJ61" s="58">
        <f t="shared" si="44"/>
        <v>2.4131925996134949E-3</v>
      </c>
      <c r="AK61" s="56">
        <f t="shared" si="19"/>
        <v>1.6087950664089965E-3</v>
      </c>
      <c r="AL61">
        <f t="shared" si="20"/>
        <v>1.1782310047828274E-3</v>
      </c>
      <c r="AM61" s="62">
        <f>INDEX((WasteGen!$P$2:$P$52),MATCH(A61,WasteGen!$A$2:$A$52,0))</f>
        <v>15.573</v>
      </c>
      <c r="AN61" s="62">
        <f t="shared" si="21"/>
        <v>0.3503925</v>
      </c>
      <c r="AO61" s="62">
        <f t="shared" si="48"/>
        <v>7.1845328329263198</v>
      </c>
      <c r="AP61" s="62">
        <f t="shared" si="49"/>
        <v>0.20813055881220377</v>
      </c>
      <c r="AQ61" s="60">
        <f t="shared" si="22"/>
        <v>0.13875370587480251</v>
      </c>
      <c r="AR61">
        <f t="shared" si="46"/>
        <v>0.1167975</v>
      </c>
      <c r="AS61" s="68">
        <f>INDEX((WasteGen!$Q$2:$Q$52),MATCH(A61,WasteGen!$A$2:$A$52,0))</f>
        <v>0.18939</v>
      </c>
      <c r="AT61" s="68">
        <f t="shared" si="23"/>
        <v>2.1306375000000001E-3</v>
      </c>
      <c r="AU61" s="68">
        <f t="shared" si="50"/>
        <v>1.3752911189773127E-2</v>
      </c>
      <c r="AV61" s="68">
        <f t="shared" si="51"/>
        <v>2.153663698088005E-3</v>
      </c>
      <c r="AW61" s="64">
        <f t="shared" si="47"/>
        <v>1.4357757987253366E-3</v>
      </c>
      <c r="AY61" s="2">
        <f t="shared" si="24"/>
        <v>118.3422549937472</v>
      </c>
      <c r="AZ61" s="2">
        <f t="shared" si="25"/>
        <v>2958.5563748436803</v>
      </c>
      <c r="BA61">
        <f t="shared" si="26"/>
        <v>118.34081921794848</v>
      </c>
      <c r="BB61">
        <f t="shared" si="27"/>
        <v>2958.5204804487121</v>
      </c>
      <c r="BC61" s="84">
        <f t="shared" si="57"/>
        <v>57.340984276222414</v>
      </c>
      <c r="BE61" s="115">
        <f t="shared" si="56"/>
        <v>61.00127071752479</v>
      </c>
      <c r="BF61">
        <f t="shared" si="29"/>
        <v>60.999834941726064</v>
      </c>
      <c r="BH61" s="2">
        <f t="shared" si="30"/>
        <v>1525.0317679381196</v>
      </c>
      <c r="BI61" s="67">
        <f t="shared" si="31"/>
        <v>1524.9958735431517</v>
      </c>
      <c r="BK61">
        <f t="shared" si="52"/>
        <v>66.923673702191095</v>
      </c>
      <c r="BL61">
        <f t="shared" si="45"/>
        <v>2082.8629839918331</v>
      </c>
      <c r="BM61">
        <f t="shared" si="33"/>
        <v>2046</v>
      </c>
    </row>
    <row r="62" spans="1:65" x14ac:dyDescent="0.25">
      <c r="A62" s="24">
        <f t="shared" si="54"/>
        <v>2047</v>
      </c>
      <c r="B62" s="24">
        <v>1</v>
      </c>
      <c r="C62" s="40">
        <f>INDEX((WasteGen!$I$2:$I$52),MATCH(A62,WasteGen!$A$2:$A$52,0))</f>
        <v>120.1795624878484</v>
      </c>
      <c r="D62" s="40">
        <f t="shared" si="2"/>
        <v>17.125587654518398</v>
      </c>
      <c r="E62" s="40">
        <f t="shared" si="3"/>
        <v>49.954536120473577</v>
      </c>
      <c r="F62" s="40">
        <f>E61*(1-Sce1LFG!$F$9)</f>
        <v>16.146087653149248</v>
      </c>
      <c r="G62" s="34">
        <f t="shared" si="4"/>
        <v>10.764058435432831</v>
      </c>
      <c r="H62">
        <f t="shared" si="5"/>
        <v>5.7085292181727993</v>
      </c>
      <c r="I62" s="45">
        <f>INDEX((WasteGen!$J$2:$J$52),MATCH(A62,WasteGen!$A$2:$A$52,0))</f>
        <v>400.59854162616136</v>
      </c>
      <c r="J62" s="45">
        <f t="shared" si="6"/>
        <v>176.66395685713712</v>
      </c>
      <c r="K62" s="45">
        <f t="shared" si="35"/>
        <v>1021.8697724660358</v>
      </c>
      <c r="L62" s="45">
        <f t="shared" si="36"/>
        <v>156.6207379965152</v>
      </c>
      <c r="M62" s="43">
        <f t="shared" si="7"/>
        <v>104.41382533101013</v>
      </c>
      <c r="N62">
        <f t="shared" si="8"/>
        <v>58.887985619045715</v>
      </c>
      <c r="O62" s="48">
        <f>INDEX((WasteGen!$K$2:$K$52),MATCH(A62,WasteGen!$A$2:$A$52,0))</f>
        <v>96.143649990278718</v>
      </c>
      <c r="P62" s="48">
        <f t="shared" si="9"/>
        <v>9.374005874052175</v>
      </c>
      <c r="Q62" s="48">
        <f t="shared" si="37"/>
        <v>107.85233028265606</v>
      </c>
      <c r="R62" s="48">
        <f t="shared" si="38"/>
        <v>7.1404841958305765</v>
      </c>
      <c r="S62" s="49">
        <f t="shared" si="10"/>
        <v>4.7603227972203843</v>
      </c>
      <c r="T62">
        <f t="shared" si="11"/>
        <v>3.1246686246840585</v>
      </c>
      <c r="U62" s="51">
        <f>INDEX((WasteGen!$L$2:$L$52),MATCH(A62,WasteGen!$A$2:$A$52,0))</f>
        <v>16.023941665046454</v>
      </c>
      <c r="V62" s="51">
        <f t="shared" si="12"/>
        <v>6.0089781243924209E-2</v>
      </c>
      <c r="W62" s="51">
        <f t="shared" si="39"/>
        <v>1.0496051501714607</v>
      </c>
      <c r="X62" s="51">
        <f t="shared" si="40"/>
        <v>3.5246249293950649E-2</v>
      </c>
      <c r="Y62" s="36">
        <f t="shared" si="13"/>
        <v>2.3497499529300431E-2</v>
      </c>
      <c r="Z62">
        <f t="shared" si="14"/>
        <v>2.0029927081308067E-2</v>
      </c>
      <c r="AA62" s="54">
        <f>INDEX((WasteGen!$M$2:$M$52),MATCH(A62,WasteGen!$A$2:$A$52,0))</f>
        <v>40.059854162616141</v>
      </c>
      <c r="AB62" s="54">
        <f t="shared" si="15"/>
        <v>1.2017956248784842</v>
      </c>
      <c r="AC62" s="54">
        <f t="shared" si="41"/>
        <v>13.82722183110975</v>
      </c>
      <c r="AD62" s="54">
        <f t="shared" si="42"/>
        <v>0.91544669177315063</v>
      </c>
      <c r="AE62" s="21">
        <f t="shared" si="16"/>
        <v>0.61029779451543376</v>
      </c>
      <c r="AF62">
        <f t="shared" si="17"/>
        <v>0.40059854162616143</v>
      </c>
      <c r="AG62" s="58">
        <f>INDEX((WasteGen!$N$2:$N$52),MATCH(A62,WasteGen!$A$2:$A$52,0))</f>
        <v>2.403591249756968</v>
      </c>
      <c r="AH62" s="58">
        <f t="shared" si="18"/>
        <v>3.6053868746354521E-3</v>
      </c>
      <c r="AI62" s="58">
        <f t="shared" si="43"/>
        <v>5.1739501311417219E-2</v>
      </c>
      <c r="AJ62" s="58">
        <f t="shared" si="44"/>
        <v>2.4678888202628079E-3</v>
      </c>
      <c r="AK62" s="56">
        <f t="shared" si="19"/>
        <v>1.6452592135085386E-3</v>
      </c>
      <c r="AL62">
        <f t="shared" si="20"/>
        <v>1.2017956248784841E-3</v>
      </c>
      <c r="AM62" s="62">
        <f>INDEX((WasteGen!$P$2:$P$52),MATCH(A62,WasteGen!$A$2:$A$52,0))</f>
        <v>15.573</v>
      </c>
      <c r="AN62" s="62">
        <f t="shared" si="21"/>
        <v>0.3503925</v>
      </c>
      <c r="AO62" s="62">
        <f t="shared" si="48"/>
        <v>7.3225902983459568</v>
      </c>
      <c r="AP62" s="62">
        <f t="shared" si="49"/>
        <v>0.2123350345803626</v>
      </c>
      <c r="AQ62" s="60">
        <f t="shared" si="22"/>
        <v>0.14155668972024171</v>
      </c>
      <c r="AR62">
        <f t="shared" si="46"/>
        <v>0.1167975</v>
      </c>
      <c r="AS62" s="68">
        <f>INDEX((WasteGen!$Q$2:$Q$52),MATCH(A62,WasteGen!$A$2:$A$52,0))</f>
        <v>0.18939</v>
      </c>
      <c r="AT62" s="68">
        <f t="shared" si="23"/>
        <v>2.1306375000000001E-3</v>
      </c>
      <c r="AU62" s="68">
        <f t="shared" si="50"/>
        <v>1.3733484796586298E-2</v>
      </c>
      <c r="AV62" s="68">
        <f t="shared" si="51"/>
        <v>2.1500638931868286E-3</v>
      </c>
      <c r="AW62" s="64">
        <f t="shared" si="47"/>
        <v>1.433375928791219E-3</v>
      </c>
      <c r="AY62" s="2">
        <f t="shared" si="24"/>
        <v>120.71663718257062</v>
      </c>
      <c r="AZ62" s="2">
        <f t="shared" si="25"/>
        <v>3017.9159295642658</v>
      </c>
      <c r="BA62">
        <f t="shared" si="26"/>
        <v>120.71520380664182</v>
      </c>
      <c r="BB62">
        <f t="shared" si="27"/>
        <v>3017.8800951660455</v>
      </c>
      <c r="BC62" s="84">
        <f t="shared" si="57"/>
        <v>59.021106672463738</v>
      </c>
      <c r="BE62" s="115">
        <f t="shared" si="56"/>
        <v>61.695530510106884</v>
      </c>
      <c r="BF62">
        <f t="shared" si="29"/>
        <v>61.694097134178087</v>
      </c>
      <c r="BH62" s="2">
        <f t="shared" si="30"/>
        <v>1542.3882627526721</v>
      </c>
      <c r="BI62" s="67">
        <f t="shared" si="31"/>
        <v>1542.3524283544521</v>
      </c>
      <c r="BK62">
        <f t="shared" si="52"/>
        <v>68.259811226234916</v>
      </c>
      <c r="BL62">
        <f t="shared" si="45"/>
        <v>2151.1227952180679</v>
      </c>
      <c r="BM62">
        <f t="shared" si="33"/>
        <v>2047</v>
      </c>
    </row>
    <row r="63" spans="1:65" x14ac:dyDescent="0.25">
      <c r="A63" s="24">
        <f t="shared" si="54"/>
        <v>2048</v>
      </c>
      <c r="B63" s="24">
        <v>1</v>
      </c>
      <c r="C63" s="40">
        <f>INDEX((WasteGen!$I$2:$I$52),MATCH(A63,WasteGen!$A$2:$A$52,0))</f>
        <v>122.58315373760537</v>
      </c>
      <c r="D63" s="40">
        <f t="shared" si="2"/>
        <v>17.468099407608765</v>
      </c>
      <c r="E63" s="40">
        <f t="shared" si="3"/>
        <v>50.953626359573619</v>
      </c>
      <c r="F63" s="40">
        <f>E62*(1-Sce1LFG!$F$9)</f>
        <v>16.46900916850872</v>
      </c>
      <c r="G63" s="34">
        <f t="shared" si="4"/>
        <v>10.97933944567248</v>
      </c>
      <c r="H63">
        <f t="shared" si="5"/>
        <v>5.8226998025362553</v>
      </c>
      <c r="I63" s="45">
        <f>INDEX((WasteGen!$J$2:$J$52),MATCH(A63,WasteGen!$A$2:$A$52,0))</f>
        <v>408.61051245868458</v>
      </c>
      <c r="J63" s="45">
        <f t="shared" si="6"/>
        <v>180.19723599427991</v>
      </c>
      <c r="K63" s="45">
        <f t="shared" si="35"/>
        <v>1042.3128101672264</v>
      </c>
      <c r="L63" s="45">
        <f t="shared" si="36"/>
        <v>159.75419829308936</v>
      </c>
      <c r="M63" s="43">
        <f t="shared" si="7"/>
        <v>106.50279886205956</v>
      </c>
      <c r="N63">
        <f t="shared" si="8"/>
        <v>60.065745331426633</v>
      </c>
      <c r="O63" s="48">
        <f>INDEX((WasteGen!$K$2:$K$52),MATCH(A63,WasteGen!$A$2:$A$52,0))</f>
        <v>98.066522990084295</v>
      </c>
      <c r="P63" s="48">
        <f t="shared" si="9"/>
        <v>9.5614859915332193</v>
      </c>
      <c r="Q63" s="48">
        <f t="shared" si="37"/>
        <v>110.12233220953688</v>
      </c>
      <c r="R63" s="48">
        <f t="shared" si="38"/>
        <v>7.2914840646523942</v>
      </c>
      <c r="S63" s="49">
        <f t="shared" si="10"/>
        <v>4.8609893764349295</v>
      </c>
      <c r="T63">
        <f t="shared" si="11"/>
        <v>3.1871619971777396</v>
      </c>
      <c r="U63" s="51">
        <f>INDEX((WasteGen!$L$2:$L$52),MATCH(A63,WasteGen!$A$2:$A$52,0))</f>
        <v>16.344420498347382</v>
      </c>
      <c r="V63" s="51">
        <f t="shared" si="12"/>
        <v>6.1291576868802683E-2</v>
      </c>
      <c r="W63" s="51">
        <f t="shared" si="39"/>
        <v>1.0747959948062016</v>
      </c>
      <c r="X63" s="51">
        <f t="shared" si="40"/>
        <v>3.6100732234061836E-2</v>
      </c>
      <c r="Y63" s="36">
        <f t="shared" si="13"/>
        <v>2.4067154822707888E-2</v>
      </c>
      <c r="Z63">
        <f t="shared" si="14"/>
        <v>2.043052562293423E-2</v>
      </c>
      <c r="AA63" s="54">
        <f>INDEX((WasteGen!$M$2:$M$52),MATCH(A63,WasteGen!$A$2:$A$52,0))</f>
        <v>40.86105124586846</v>
      </c>
      <c r="AB63" s="54">
        <f t="shared" si="15"/>
        <v>1.225831537376054</v>
      </c>
      <c r="AC63" s="54">
        <f t="shared" si="41"/>
        <v>14.118247719171395</v>
      </c>
      <c r="AD63" s="54">
        <f t="shared" si="42"/>
        <v>0.93480564931440946</v>
      </c>
      <c r="AE63" s="21">
        <f t="shared" si="16"/>
        <v>0.62320376620960627</v>
      </c>
      <c r="AF63">
        <f t="shared" si="17"/>
        <v>0.40861051245868463</v>
      </c>
      <c r="AG63" s="58">
        <f>INDEX((WasteGen!$N$2:$N$52),MATCH(A63,WasteGen!$A$2:$A$52,0))</f>
        <v>2.4516630747521075</v>
      </c>
      <c r="AH63" s="58">
        <f t="shared" si="18"/>
        <v>3.6774946121281614E-3</v>
      </c>
      <c r="AI63" s="58">
        <f t="shared" si="43"/>
        <v>5.2893630668541504E-2</v>
      </c>
      <c r="AJ63" s="58">
        <f t="shared" si="44"/>
        <v>2.5233652550038796E-3</v>
      </c>
      <c r="AK63" s="56">
        <f t="shared" si="19"/>
        <v>1.6822435033359198E-3</v>
      </c>
      <c r="AL63">
        <f t="shared" si="20"/>
        <v>1.2258315373760537E-3</v>
      </c>
      <c r="AM63" s="62">
        <f>INDEX((WasteGen!$P$2:$P$52),MATCH(A63,WasteGen!$A$2:$A$52,0))</f>
        <v>15.573</v>
      </c>
      <c r="AN63" s="62">
        <f t="shared" si="21"/>
        <v>0.3503925</v>
      </c>
      <c r="AO63" s="62">
        <f t="shared" si="48"/>
        <v>7.456567549035471</v>
      </c>
      <c r="AP63" s="62">
        <f t="shared" si="49"/>
        <v>0.21641524931048525</v>
      </c>
      <c r="AQ63" s="60">
        <f t="shared" si="22"/>
        <v>0.14427683287365684</v>
      </c>
      <c r="AR63">
        <f t="shared" si="46"/>
        <v>0.1167975</v>
      </c>
      <c r="AS63" s="68">
        <f>INDEX((WasteGen!$Q$2:$Q$52),MATCH(A63,WasteGen!$A$2:$A$52,0))</f>
        <v>0.18939</v>
      </c>
      <c r="AT63" s="68">
        <f t="shared" si="23"/>
        <v>2.1306375000000001E-3</v>
      </c>
      <c r="AU63" s="68">
        <f t="shared" si="50"/>
        <v>1.3717095432141203E-2</v>
      </c>
      <c r="AV63" s="68">
        <f t="shared" si="51"/>
        <v>2.1470268644450947E-3</v>
      </c>
      <c r="AW63" s="64">
        <f t="shared" si="47"/>
        <v>1.4313512429633963E-3</v>
      </c>
      <c r="AY63" s="2">
        <f t="shared" si="24"/>
        <v>123.13778903281924</v>
      </c>
      <c r="AZ63" s="2">
        <f t="shared" si="25"/>
        <v>3078.4447258204809</v>
      </c>
      <c r="BA63">
        <f t="shared" si="26"/>
        <v>123.13635768157629</v>
      </c>
      <c r="BB63">
        <f t="shared" si="27"/>
        <v>3078.4089420394071</v>
      </c>
      <c r="BC63" s="84">
        <f t="shared" si="57"/>
        <v>60.701229068705061</v>
      </c>
      <c r="BE63" s="115">
        <f t="shared" si="56"/>
        <v>62.436559964114181</v>
      </c>
      <c r="BF63">
        <f t="shared" si="29"/>
        <v>62.435128612871225</v>
      </c>
      <c r="BH63" s="2">
        <f t="shared" si="30"/>
        <v>1560.9139991028546</v>
      </c>
      <c r="BI63" s="67">
        <f t="shared" si="31"/>
        <v>1560.8782153217805</v>
      </c>
      <c r="BK63">
        <f t="shared" si="52"/>
        <v>69.622671500759623</v>
      </c>
      <c r="BL63">
        <f t="shared" si="45"/>
        <v>2220.7454667188276</v>
      </c>
      <c r="BM63">
        <f t="shared" si="33"/>
        <v>2048</v>
      </c>
    </row>
    <row r="64" spans="1:65" x14ac:dyDescent="0.25">
      <c r="A64" s="24">
        <f t="shared" si="54"/>
        <v>2049</v>
      </c>
      <c r="B64" s="24">
        <v>1</v>
      </c>
      <c r="C64" s="40">
        <f>INDEX((WasteGen!$I$2:$I$52),MATCH(A64,WasteGen!$A$2:$A$52,0))</f>
        <v>125.03481681235748</v>
      </c>
      <c r="D64" s="40">
        <f t="shared" si="2"/>
        <v>17.81746139576094</v>
      </c>
      <c r="E64" s="40">
        <f t="shared" si="3"/>
        <v>51.972698562793099</v>
      </c>
      <c r="F64" s="40">
        <f>E63*(1-Sce1LFG!$F$9)</f>
        <v>16.798389192541464</v>
      </c>
      <c r="G64" s="34">
        <f t="shared" si="4"/>
        <v>11.198926128360975</v>
      </c>
      <c r="H64">
        <f t="shared" si="5"/>
        <v>5.9391537985869798</v>
      </c>
      <c r="I64" s="45">
        <f>INDEX((WasteGen!$J$2:$J$52),MATCH(A64,WasteGen!$A$2:$A$52,0))</f>
        <v>416.78272270785828</v>
      </c>
      <c r="J64" s="45">
        <f t="shared" si="6"/>
        <v>183.8011807141655</v>
      </c>
      <c r="K64" s="45">
        <f t="shared" si="35"/>
        <v>1063.1638265399599</v>
      </c>
      <c r="L64" s="45">
        <f t="shared" si="36"/>
        <v>162.95016434143204</v>
      </c>
      <c r="M64" s="43">
        <f t="shared" si="7"/>
        <v>108.63344289428802</v>
      </c>
      <c r="N64">
        <f t="shared" si="8"/>
        <v>61.267060238055166</v>
      </c>
      <c r="O64" s="48">
        <f>INDEX((WasteGen!$K$2:$K$52),MATCH(A64,WasteGen!$A$2:$A$52,0))</f>
        <v>100.02785344988598</v>
      </c>
      <c r="P64" s="48">
        <f t="shared" si="9"/>
        <v>9.7527157113638836</v>
      </c>
      <c r="Q64" s="48">
        <f t="shared" si="37"/>
        <v>112.43009769716582</v>
      </c>
      <c r="R64" s="48">
        <f t="shared" si="38"/>
        <v>7.444950223734943</v>
      </c>
      <c r="S64" s="49">
        <f t="shared" si="10"/>
        <v>4.9633001491566286</v>
      </c>
      <c r="T64">
        <f t="shared" si="11"/>
        <v>3.2509052371212945</v>
      </c>
      <c r="U64" s="51">
        <f>INDEX((WasteGen!$L$2:$L$52),MATCH(A64,WasteGen!$A$2:$A$52,0))</f>
        <v>16.67130890831433</v>
      </c>
      <c r="V64" s="51">
        <f t="shared" si="12"/>
        <v>6.251740840617874E-2</v>
      </c>
      <c r="W64" s="51">
        <f t="shared" si="39"/>
        <v>1.1003462423629864</v>
      </c>
      <c r="X64" s="51">
        <f t="shared" si="40"/>
        <v>3.6967160849394061E-2</v>
      </c>
      <c r="Y64" s="36">
        <f t="shared" si="13"/>
        <v>2.4644773899596038E-2</v>
      </c>
      <c r="Z64">
        <f t="shared" si="14"/>
        <v>2.0839136135392913E-2</v>
      </c>
      <c r="AA64" s="54">
        <f>INDEX((WasteGen!$M$2:$M$52),MATCH(A64,WasteGen!$A$2:$A$52,0))</f>
        <v>41.678272270785833</v>
      </c>
      <c r="AB64" s="54">
        <f t="shared" si="15"/>
        <v>1.2503481681235749</v>
      </c>
      <c r="AC64" s="54">
        <f t="shared" si="41"/>
        <v>14.414115089380232</v>
      </c>
      <c r="AD64" s="54">
        <f t="shared" si="42"/>
        <v>0.95448079791473628</v>
      </c>
      <c r="AE64" s="21">
        <f t="shared" si="16"/>
        <v>0.63632053194315752</v>
      </c>
      <c r="AF64">
        <f t="shared" si="17"/>
        <v>0.41678272270785832</v>
      </c>
      <c r="AG64" s="58">
        <f>INDEX((WasteGen!$N$2:$N$52),MATCH(A64,WasteGen!$A$2:$A$52,0))</f>
        <v>2.5006963362471497</v>
      </c>
      <c r="AH64" s="58">
        <f t="shared" si="18"/>
        <v>3.7510445043707243E-3</v>
      </c>
      <c r="AI64" s="58">
        <f t="shared" si="43"/>
        <v>5.4065022364960774E-2</v>
      </c>
      <c r="AJ64" s="58">
        <f t="shared" si="44"/>
        <v>2.5796528079514518E-3</v>
      </c>
      <c r="AK64" s="56">
        <f t="shared" si="19"/>
        <v>1.7197685386343012E-3</v>
      </c>
      <c r="AL64">
        <f t="shared" si="20"/>
        <v>1.2503481681235748E-3</v>
      </c>
      <c r="AM64" s="62">
        <f>INDEX((WasteGen!$P$2:$P$52),MATCH(A64,WasteGen!$A$2:$A$52,0))</f>
        <v>15.573</v>
      </c>
      <c r="AN64" s="62">
        <f t="shared" si="21"/>
        <v>0.3503925</v>
      </c>
      <c r="AO64" s="62">
        <f t="shared" si="48"/>
        <v>7.5865851735642194</v>
      </c>
      <c r="AP64" s="62">
        <f t="shared" si="49"/>
        <v>0.22037487547125159</v>
      </c>
      <c r="AQ64" s="60">
        <f t="shared" si="22"/>
        <v>0.14691658364750104</v>
      </c>
      <c r="AR64">
        <f t="shared" si="46"/>
        <v>0.1167975</v>
      </c>
      <c r="AS64" s="68">
        <f>INDEX((WasteGen!$Q$2:$Q$52),MATCH(A64,WasteGen!$A$2:$A$52,0))</f>
        <v>0.18939</v>
      </c>
      <c r="AT64" s="68">
        <f t="shared" si="23"/>
        <v>2.1306375000000001E-3</v>
      </c>
      <c r="AU64" s="68">
        <f t="shared" si="50"/>
        <v>1.3703268301992502E-2</v>
      </c>
      <c r="AV64" s="68">
        <f t="shared" si="51"/>
        <v>2.1444646301487023E-3</v>
      </c>
      <c r="AW64" s="64">
        <f t="shared" si="47"/>
        <v>1.4296430867658015E-3</v>
      </c>
      <c r="AY64" s="2">
        <f t="shared" si="24"/>
        <v>125.60670047292129</v>
      </c>
      <c r="AZ64" s="2">
        <f t="shared" si="25"/>
        <v>3140.1675118230323</v>
      </c>
      <c r="BA64">
        <f t="shared" si="26"/>
        <v>125.60527082983452</v>
      </c>
      <c r="BB64">
        <f t="shared" si="27"/>
        <v>3140.1317707458629</v>
      </c>
      <c r="BC64" s="84">
        <f t="shared" si="57"/>
        <v>62.381351464946384</v>
      </c>
      <c r="BD64">
        <f>(BC65-BC55)/10</f>
        <v>1.6801223962413219</v>
      </c>
      <c r="BE64" s="115">
        <f t="shared" si="56"/>
        <v>63.225349007974906</v>
      </c>
      <c r="BF64">
        <f t="shared" si="29"/>
        <v>63.22391936488814</v>
      </c>
      <c r="BH64" s="2">
        <f t="shared" si="30"/>
        <v>1580.6337251993727</v>
      </c>
      <c r="BI64" s="67">
        <f t="shared" si="31"/>
        <v>1580.5979841222036</v>
      </c>
      <c r="BK64">
        <f t="shared" si="52"/>
        <v>71.012788980774815</v>
      </c>
      <c r="BL64">
        <f t="shared" si="45"/>
        <v>2291.7582556996026</v>
      </c>
      <c r="BM64">
        <f t="shared" si="33"/>
        <v>2049</v>
      </c>
    </row>
    <row r="65" spans="1:65" x14ac:dyDescent="0.25">
      <c r="A65" s="24">
        <f t="shared" si="54"/>
        <v>2050</v>
      </c>
      <c r="B65" s="24">
        <v>1</v>
      </c>
      <c r="C65" s="40">
        <f>INDEX((WasteGen!$I$2:$I$52),MATCH(A65,WasteGen!$A$2:$A$52,0))</f>
        <v>127.53551314860464</v>
      </c>
      <c r="D65" s="40">
        <f t="shared" si="2"/>
        <v>18.173810623676161</v>
      </c>
      <c r="E65" s="40">
        <f t="shared" si="3"/>
        <v>53.012152316884034</v>
      </c>
      <c r="F65" s="40">
        <f>E64*(1-Sce1LFG!$F$9)</f>
        <v>17.134356869585222</v>
      </c>
      <c r="G65" s="34">
        <f t="shared" si="4"/>
        <v>11.422904579723481</v>
      </c>
      <c r="H65">
        <f t="shared" si="5"/>
        <v>6.0579368745587203</v>
      </c>
      <c r="I65" s="45">
        <f>INDEX((WasteGen!$J$2:$J$52),MATCH(A65,WasteGen!$A$2:$A$52,0))</f>
        <v>425.11837716201546</v>
      </c>
      <c r="J65" s="45">
        <f t="shared" si="6"/>
        <v>187.47720432844883</v>
      </c>
      <c r="K65" s="45">
        <f t="shared" si="35"/>
        <v>1084.4311190581936</v>
      </c>
      <c r="L65" s="45">
        <f t="shared" si="36"/>
        <v>166.20991181021515</v>
      </c>
      <c r="M65" s="43">
        <f t="shared" si="7"/>
        <v>110.80660787347676</v>
      </c>
      <c r="N65">
        <f t="shared" si="8"/>
        <v>62.492401442816266</v>
      </c>
      <c r="O65" s="48">
        <f>INDEX((WasteGen!$K$2:$K$52),MATCH(A65,WasteGen!$A$2:$A$52,0))</f>
        <v>102.0284105188837</v>
      </c>
      <c r="P65" s="48">
        <f t="shared" si="9"/>
        <v>9.9477700255911632</v>
      </c>
      <c r="Q65" s="48">
        <f t="shared" si="37"/>
        <v>114.77689828985056</v>
      </c>
      <c r="R65" s="48">
        <f t="shared" si="38"/>
        <v>7.6009694329064228</v>
      </c>
      <c r="S65" s="49">
        <f t="shared" si="10"/>
        <v>5.0673129552709479</v>
      </c>
      <c r="T65">
        <f t="shared" si="11"/>
        <v>3.3159233418637206</v>
      </c>
      <c r="U65" s="51">
        <f>INDEX((WasteGen!$L$2:$L$52),MATCH(A65,WasteGen!$A$2:$A$52,0))</f>
        <v>17.004735086480618</v>
      </c>
      <c r="V65" s="51">
        <f t="shared" si="12"/>
        <v>6.3767756574302309E-2</v>
      </c>
      <c r="W65" s="51">
        <f t="shared" si="39"/>
        <v>1.1262680479586629</v>
      </c>
      <c r="X65" s="51">
        <f t="shared" si="40"/>
        <v>3.7845950978625802E-2</v>
      </c>
      <c r="Y65" s="36">
        <f t="shared" si="13"/>
        <v>2.5230633985750532E-2</v>
      </c>
      <c r="Z65">
        <f t="shared" si="14"/>
        <v>2.1255918858100773E-2</v>
      </c>
      <c r="AA65" s="54">
        <f>INDEX((WasteGen!$M$2:$M$52),MATCH(A65,WasteGen!$A$2:$A$52,0))</f>
        <v>42.511837716201548</v>
      </c>
      <c r="AB65" s="54">
        <f t="shared" si="15"/>
        <v>1.2753551314860465</v>
      </c>
      <c r="AC65" s="54">
        <f t="shared" si="41"/>
        <v>14.714986960237249</v>
      </c>
      <c r="AD65" s="54">
        <f t="shared" si="42"/>
        <v>0.97448326062902846</v>
      </c>
      <c r="AE65" s="21">
        <f t="shared" si="16"/>
        <v>0.64965550708601894</v>
      </c>
      <c r="AF65">
        <f t="shared" si="17"/>
        <v>0.4251183771620155</v>
      </c>
      <c r="AG65" s="58">
        <f>INDEX((WasteGen!$N$2:$N$52),MATCH(A65,WasteGen!$A$2:$A$52,0))</f>
        <v>2.550710262972093</v>
      </c>
      <c r="AH65" s="58">
        <f t="shared" si="18"/>
        <v>3.8260653944581398E-3</v>
      </c>
      <c r="AI65" s="58">
        <f t="shared" si="43"/>
        <v>5.525430550429801E-2</v>
      </c>
      <c r="AJ65" s="58">
        <f t="shared" si="44"/>
        <v>2.6367822551209047E-3</v>
      </c>
      <c r="AK65" s="56">
        <f t="shared" si="19"/>
        <v>1.7578548367472697E-3</v>
      </c>
      <c r="AL65">
        <f t="shared" si="20"/>
        <v>1.2753551314860466E-3</v>
      </c>
      <c r="AM65" s="62">
        <f>INDEX((WasteGen!$P$2:$P$52),MATCH(A65,WasteGen!$A$2:$A$52,0))</f>
        <v>15.573</v>
      </c>
      <c r="AN65" s="62">
        <f t="shared" si="21"/>
        <v>0.3503925</v>
      </c>
      <c r="AO65" s="62">
        <f t="shared" si="48"/>
        <v>7.7127601965707298</v>
      </c>
      <c r="AP65" s="62">
        <f t="shared" si="49"/>
        <v>0.22421747699348915</v>
      </c>
      <c r="AQ65" s="60">
        <f t="shared" si="22"/>
        <v>0.14947831799565942</v>
      </c>
      <c r="AR65">
        <f t="shared" si="46"/>
        <v>0.1167975</v>
      </c>
      <c r="AS65" s="68">
        <f>INDEX((WasteGen!$Q$2:$Q$52),MATCH(A65,WasteGen!$A$2:$A$52,0))</f>
        <v>0.18939</v>
      </c>
      <c r="AT65" s="68">
        <f t="shared" si="23"/>
        <v>2.1306375000000001E-3</v>
      </c>
      <c r="AU65" s="68">
        <f t="shared" si="50"/>
        <v>1.3691602838771542E-2</v>
      </c>
      <c r="AV65" s="68">
        <f t="shared" si="51"/>
        <v>2.1423029632209596E-3</v>
      </c>
      <c r="AW65" s="64">
        <f t="shared" si="47"/>
        <v>1.4282019754806397E-3</v>
      </c>
      <c r="AY65" s="2">
        <f t="shared" si="24"/>
        <v>128.12437592435086</v>
      </c>
      <c r="AZ65" s="2">
        <f t="shared" si="25"/>
        <v>3203.1093981087715</v>
      </c>
      <c r="BA65">
        <f t="shared" si="26"/>
        <v>128.12294772237539</v>
      </c>
      <c r="BB65">
        <f t="shared" si="27"/>
        <v>3203.0736930593848</v>
      </c>
      <c r="BC65">
        <f>BA65*BD65</f>
        <v>64.061473861187693</v>
      </c>
      <c r="BD65" s="70">
        <v>0.5</v>
      </c>
      <c r="BE65" s="115">
        <f t="shared" si="56"/>
        <v>64.062902063163165</v>
      </c>
      <c r="BF65">
        <f t="shared" si="29"/>
        <v>64.061473861187693</v>
      </c>
      <c r="BH65" s="2">
        <f t="shared" si="30"/>
        <v>1601.5725515790791</v>
      </c>
      <c r="BI65" s="67">
        <f t="shared" si="31"/>
        <v>1601.5368465296924</v>
      </c>
      <c r="BK65">
        <f t="shared" si="52"/>
        <v>72.430708810390314</v>
      </c>
      <c r="BL65">
        <f t="shared" si="45"/>
        <v>2364.1889645099927</v>
      </c>
      <c r="BM65">
        <f t="shared" si="33"/>
        <v>2050</v>
      </c>
    </row>
  </sheetData>
  <mergeCells count="12">
    <mergeCell ref="AG13:AK13"/>
    <mergeCell ref="BD13:BD17"/>
    <mergeCell ref="C13:G13"/>
    <mergeCell ref="I13:M13"/>
    <mergeCell ref="O13:S13"/>
    <mergeCell ref="U13:Y13"/>
    <mergeCell ref="AA13:AE13"/>
    <mergeCell ref="BD22:BD24"/>
    <mergeCell ref="BK12:BL12"/>
    <mergeCell ref="AM13:AQ13"/>
    <mergeCell ref="AS13:AW13"/>
    <mergeCell ref="AY13:AZ13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5"/>
  <sheetViews>
    <sheetView topLeftCell="AS19" zoomScale="80" zoomScaleNormal="80" workbookViewId="0">
      <selection activeCell="AZ45" sqref="AZ45"/>
    </sheetView>
  </sheetViews>
  <sheetFormatPr defaultRowHeight="15" x14ac:dyDescent="0.25"/>
  <cols>
    <col min="2" max="2" width="9.7109375" customWidth="1"/>
    <col min="7" max="7" width="13.7109375" customWidth="1"/>
    <col min="8" max="8" width="13.140625" customWidth="1"/>
    <col min="9" max="9" width="11" customWidth="1"/>
    <col min="10" max="10" width="11.28515625" customWidth="1"/>
    <col min="11" max="11" width="12.28515625" customWidth="1"/>
    <col min="12" max="12" width="10.42578125" customWidth="1"/>
    <col min="13" max="13" width="12" customWidth="1"/>
    <col min="14" max="14" width="15.42578125" customWidth="1"/>
    <col min="15" max="15" width="12.85546875" customWidth="1"/>
    <col min="16" max="16" width="9.140625" customWidth="1"/>
    <col min="17" max="17" width="10.28515625" customWidth="1"/>
    <col min="18" max="18" width="10.5703125" customWidth="1"/>
    <col min="19" max="19" width="10" customWidth="1"/>
    <col min="20" max="20" width="16.140625" customWidth="1"/>
    <col min="21" max="21" width="11.42578125" customWidth="1"/>
    <col min="22" max="24" width="9.140625" customWidth="1"/>
    <col min="25" max="25" width="11.7109375" customWidth="1"/>
    <col min="26" max="26" width="12.42578125" customWidth="1"/>
    <col min="27" max="27" width="11.28515625" customWidth="1"/>
    <col min="28" max="28" width="11.140625" customWidth="1"/>
    <col min="29" max="29" width="11.28515625" customWidth="1"/>
    <col min="30" max="30" width="11.85546875" customWidth="1"/>
    <col min="31" max="31" width="11.42578125" customWidth="1"/>
    <col min="32" max="32" width="13.42578125" customWidth="1"/>
    <col min="33" max="33" width="11.85546875" customWidth="1"/>
    <col min="34" max="34" width="12" customWidth="1"/>
    <col min="35" max="36" width="11.7109375" customWidth="1"/>
    <col min="37" max="37" width="11.42578125" customWidth="1"/>
    <col min="38" max="38" width="16" customWidth="1"/>
    <col min="39" max="39" width="12.5703125" customWidth="1"/>
    <col min="40" max="41" width="11.140625" customWidth="1"/>
    <col min="42" max="42" width="12" customWidth="1"/>
    <col min="43" max="43" width="14.140625" customWidth="1"/>
    <col min="44" max="44" width="15.28515625" customWidth="1"/>
    <col min="45" max="45" width="13.7109375" customWidth="1"/>
    <col min="46" max="46" width="11.42578125" customWidth="1"/>
    <col min="47" max="47" width="11.28515625" customWidth="1"/>
    <col min="48" max="48" width="12.85546875" customWidth="1"/>
    <col min="49" max="53" width="13.5703125" customWidth="1"/>
    <col min="55" max="55" width="16.42578125" customWidth="1"/>
    <col min="56" max="56" width="10.140625" customWidth="1"/>
    <col min="57" max="57" width="11.5703125" customWidth="1"/>
    <col min="59" max="59" width="11.7109375" customWidth="1"/>
    <col min="60" max="60" width="22" customWidth="1"/>
    <col min="61" max="61" width="11" customWidth="1"/>
    <col min="62" max="62" width="11.28515625" customWidth="1"/>
    <col min="64" max="64" width="12" customWidth="1"/>
    <col min="65" max="65" width="11.42578125" customWidth="1"/>
  </cols>
  <sheetData>
    <row r="1" spans="1:68" x14ac:dyDescent="0.25">
      <c r="A1" s="31"/>
    </row>
    <row r="3" spans="1:68" x14ac:dyDescent="0.25">
      <c r="A3" s="32"/>
      <c r="B3" s="32"/>
      <c r="C3" s="20"/>
    </row>
    <row r="4" spans="1:68" x14ac:dyDescent="0.25">
      <c r="A4" s="102">
        <v>25</v>
      </c>
      <c r="B4" s="102" t="s">
        <v>88</v>
      </c>
      <c r="C4" s="24"/>
      <c r="D4" s="24"/>
    </row>
    <row r="5" spans="1:68" x14ac:dyDescent="0.25">
      <c r="A5" s="24"/>
    </row>
    <row r="6" spans="1:68" x14ac:dyDescent="0.25">
      <c r="A6" s="102">
        <v>0.75</v>
      </c>
      <c r="B6" s="20" t="s">
        <v>57</v>
      </c>
      <c r="F6" s="6" t="s">
        <v>36</v>
      </c>
      <c r="G6" s="6" t="s">
        <v>37</v>
      </c>
      <c r="H6" s="6" t="s">
        <v>38</v>
      </c>
      <c r="I6" s="6" t="s">
        <v>39</v>
      </c>
      <c r="J6" s="6" t="s">
        <v>40</v>
      </c>
      <c r="K6" s="6" t="s">
        <v>41</v>
      </c>
      <c r="L6" s="6" t="s">
        <v>63</v>
      </c>
      <c r="M6" s="6" t="s">
        <v>52</v>
      </c>
    </row>
    <row r="7" spans="1:68" x14ac:dyDescent="0.25">
      <c r="A7" s="102">
        <v>0.5</v>
      </c>
      <c r="B7" s="20" t="s">
        <v>58</v>
      </c>
      <c r="E7" s="24" t="s">
        <v>61</v>
      </c>
      <c r="F7" s="24">
        <v>0.19</v>
      </c>
      <c r="G7" s="24">
        <v>0.58799999999999997</v>
      </c>
      <c r="H7" s="24">
        <v>0.13</v>
      </c>
      <c r="I7" s="24">
        <v>5.0000000000000001E-3</v>
      </c>
      <c r="J7" s="24">
        <v>0.04</v>
      </c>
      <c r="K7" s="24">
        <v>2E-3</v>
      </c>
      <c r="L7" s="24">
        <v>0.03</v>
      </c>
      <c r="M7" s="24">
        <v>1.4999999999999999E-2</v>
      </c>
    </row>
    <row r="8" spans="1:68" x14ac:dyDescent="0.25">
      <c r="A8" s="20"/>
      <c r="B8" s="20"/>
      <c r="E8" s="24" t="s">
        <v>62</v>
      </c>
      <c r="F8" s="24">
        <v>0.4</v>
      </c>
      <c r="G8" s="24">
        <v>0.17</v>
      </c>
      <c r="H8" s="24">
        <v>7.0000000000000007E-2</v>
      </c>
      <c r="I8" s="24">
        <v>3.5000000000000003E-2</v>
      </c>
      <c r="J8" s="24">
        <v>7.0000000000000007E-2</v>
      </c>
      <c r="K8" s="24">
        <v>0.05</v>
      </c>
      <c r="L8" s="24">
        <v>0.03</v>
      </c>
      <c r="M8" s="24">
        <v>0.17</v>
      </c>
    </row>
    <row r="9" spans="1:68" x14ac:dyDescent="0.25">
      <c r="A9" s="20"/>
      <c r="B9" s="20"/>
      <c r="E9" t="s">
        <v>64</v>
      </c>
      <c r="F9" s="41">
        <f>EXP(-F8)</f>
        <v>0.67032004603563933</v>
      </c>
      <c r="G9" s="41">
        <f t="shared" ref="G9:M9" si="0">EXP(-G8)</f>
        <v>0.8436648165963837</v>
      </c>
      <c r="H9" s="41">
        <f t="shared" si="0"/>
        <v>0.93239381990594827</v>
      </c>
      <c r="I9" s="41">
        <f t="shared" si="0"/>
        <v>0.96560541625756646</v>
      </c>
      <c r="J9" s="41">
        <f t="shared" si="0"/>
        <v>0.93239381990594827</v>
      </c>
      <c r="K9" s="41">
        <f t="shared" si="0"/>
        <v>0.95122942450071402</v>
      </c>
      <c r="L9" s="41">
        <f t="shared" si="0"/>
        <v>0.97044553354850815</v>
      </c>
      <c r="M9" s="41">
        <f t="shared" si="0"/>
        <v>0.8436648165963837</v>
      </c>
      <c r="BC9" t="s">
        <v>89</v>
      </c>
      <c r="BE9" t="s">
        <v>90</v>
      </c>
      <c r="BG9" t="s">
        <v>92</v>
      </c>
    </row>
    <row r="10" spans="1:68" x14ac:dyDescent="0.25">
      <c r="A10" s="20">
        <f>16/12</f>
        <v>1.3333333333333333</v>
      </c>
      <c r="B10" s="20" t="s">
        <v>72</v>
      </c>
      <c r="E10" t="s">
        <v>65</v>
      </c>
      <c r="F10" s="41">
        <f>LN(2)/F8</f>
        <v>1.732867951399863</v>
      </c>
      <c r="G10" s="41">
        <f t="shared" ref="G10:M10" si="1">LN(2)/G8</f>
        <v>4.077336356234972</v>
      </c>
      <c r="H10" s="41">
        <f t="shared" si="1"/>
        <v>9.9021025794277886</v>
      </c>
      <c r="I10" s="41">
        <f t="shared" si="1"/>
        <v>19.804205158855577</v>
      </c>
      <c r="J10" s="41">
        <f t="shared" si="1"/>
        <v>9.9021025794277886</v>
      </c>
      <c r="K10" s="41">
        <f t="shared" si="1"/>
        <v>13.862943611198904</v>
      </c>
      <c r="L10" s="41">
        <f t="shared" si="1"/>
        <v>23.104906018664845</v>
      </c>
      <c r="M10" s="41">
        <f t="shared" si="1"/>
        <v>4.077336356234972</v>
      </c>
    </row>
    <row r="11" spans="1:68" x14ac:dyDescent="0.25">
      <c r="BI11" t="s">
        <v>97</v>
      </c>
      <c r="BJ11" t="s">
        <v>99</v>
      </c>
      <c r="BL11" t="s">
        <v>100</v>
      </c>
      <c r="BM11" t="s">
        <v>101</v>
      </c>
    </row>
    <row r="12" spans="1:68" x14ac:dyDescent="0.25">
      <c r="T12" t="s">
        <v>102</v>
      </c>
      <c r="Z12" t="s">
        <v>102</v>
      </c>
      <c r="AF12" t="s">
        <v>102</v>
      </c>
      <c r="AL12" t="s">
        <v>102</v>
      </c>
      <c r="AR12" t="s">
        <v>102</v>
      </c>
      <c r="BI12" t="s">
        <v>98</v>
      </c>
      <c r="BJ12" t="s">
        <v>98</v>
      </c>
      <c r="BL12" t="s">
        <v>98</v>
      </c>
      <c r="BM12" t="s">
        <v>98</v>
      </c>
      <c r="BO12" s="122" t="s">
        <v>102</v>
      </c>
      <c r="BP12" s="122"/>
    </row>
    <row r="13" spans="1:68" x14ac:dyDescent="0.25">
      <c r="C13" s="123" t="s">
        <v>66</v>
      </c>
      <c r="D13" s="123"/>
      <c r="E13" s="123"/>
      <c r="F13" s="123"/>
      <c r="G13" s="123"/>
      <c r="H13" t="s">
        <v>102</v>
      </c>
      <c r="I13" s="124" t="s">
        <v>73</v>
      </c>
      <c r="J13" s="124"/>
      <c r="K13" s="124"/>
      <c r="L13" s="124"/>
      <c r="M13" s="124"/>
      <c r="N13" t="s">
        <v>102</v>
      </c>
      <c r="O13" s="125" t="s">
        <v>76</v>
      </c>
      <c r="P13" s="125"/>
      <c r="Q13" s="125"/>
      <c r="R13" s="125"/>
      <c r="S13" s="125"/>
      <c r="U13" s="126" t="s">
        <v>77</v>
      </c>
      <c r="V13" s="126"/>
      <c r="W13" s="126"/>
      <c r="X13" s="126"/>
      <c r="Y13" s="126"/>
      <c r="AA13" s="127" t="s">
        <v>80</v>
      </c>
      <c r="AB13" s="127"/>
      <c r="AC13" s="127"/>
      <c r="AD13" s="127"/>
      <c r="AE13" s="127"/>
      <c r="AG13" s="128" t="s">
        <v>81</v>
      </c>
      <c r="AH13" s="128"/>
      <c r="AI13" s="128"/>
      <c r="AJ13" s="128"/>
      <c r="AK13" s="128"/>
      <c r="AM13" s="129" t="s">
        <v>83</v>
      </c>
      <c r="AN13" s="129"/>
      <c r="AO13" s="129"/>
      <c r="AP13" s="129"/>
      <c r="AQ13" s="129"/>
      <c r="AS13" s="130" t="s">
        <v>85</v>
      </c>
      <c r="AT13" s="130"/>
      <c r="AU13" s="130"/>
      <c r="AV13" s="130"/>
      <c r="AW13" s="130"/>
      <c r="AX13" s="116"/>
      <c r="AY13" s="116"/>
      <c r="AZ13" s="116"/>
      <c r="BA13" s="116"/>
      <c r="BC13" s="131" t="s">
        <v>94</v>
      </c>
      <c r="BD13" s="131"/>
      <c r="BG13" s="37" t="s">
        <v>95</v>
      </c>
      <c r="BH13" s="121" t="s">
        <v>110</v>
      </c>
      <c r="BI13" s="105" t="s">
        <v>96</v>
      </c>
      <c r="BJ13" s="102" t="s">
        <v>96</v>
      </c>
      <c r="BL13" s="105" t="s">
        <v>96</v>
      </c>
      <c r="BM13" s="102" t="s">
        <v>96</v>
      </c>
      <c r="BO13" t="s">
        <v>104</v>
      </c>
      <c r="BP13" t="s">
        <v>105</v>
      </c>
    </row>
    <row r="14" spans="1:68" x14ac:dyDescent="0.25">
      <c r="A14" s="102" t="s">
        <v>1</v>
      </c>
      <c r="B14" s="102" t="s">
        <v>54</v>
      </c>
      <c r="C14" s="39" t="s">
        <v>71</v>
      </c>
      <c r="D14" s="39" t="s">
        <v>68</v>
      </c>
      <c r="E14" s="39" t="s">
        <v>67</v>
      </c>
      <c r="F14" s="39" t="s">
        <v>70</v>
      </c>
      <c r="G14" s="107" t="s">
        <v>69</v>
      </c>
      <c r="I14" s="44" t="s">
        <v>74</v>
      </c>
      <c r="J14" s="44" t="s">
        <v>68</v>
      </c>
      <c r="K14" s="44" t="s">
        <v>67</v>
      </c>
      <c r="L14" s="44" t="s">
        <v>70</v>
      </c>
      <c r="M14" s="108" t="s">
        <v>69</v>
      </c>
      <c r="O14" s="47" t="s">
        <v>75</v>
      </c>
      <c r="P14" s="47" t="s">
        <v>68</v>
      </c>
      <c r="Q14" s="47" t="s">
        <v>67</v>
      </c>
      <c r="R14" s="47" t="s">
        <v>70</v>
      </c>
      <c r="S14" s="109" t="s">
        <v>69</v>
      </c>
      <c r="U14" s="50" t="s">
        <v>78</v>
      </c>
      <c r="V14" s="50" t="s">
        <v>68</v>
      </c>
      <c r="W14" s="50" t="s">
        <v>67</v>
      </c>
      <c r="X14" s="50" t="s">
        <v>70</v>
      </c>
      <c r="Y14" s="110" t="s">
        <v>69</v>
      </c>
      <c r="AA14" s="53" t="s">
        <v>79</v>
      </c>
      <c r="AB14" s="53" t="s">
        <v>68</v>
      </c>
      <c r="AC14" s="53" t="s">
        <v>67</v>
      </c>
      <c r="AD14" s="53" t="s">
        <v>70</v>
      </c>
      <c r="AE14" s="111" t="s">
        <v>69</v>
      </c>
      <c r="AG14" s="57" t="s">
        <v>82</v>
      </c>
      <c r="AH14" s="57" t="s">
        <v>68</v>
      </c>
      <c r="AI14" s="57" t="s">
        <v>67</v>
      </c>
      <c r="AJ14" s="57" t="s">
        <v>70</v>
      </c>
      <c r="AK14" s="106" t="s">
        <v>69</v>
      </c>
      <c r="AM14" s="61" t="s">
        <v>84</v>
      </c>
      <c r="AN14" s="61" t="s">
        <v>68</v>
      </c>
      <c r="AO14" s="61" t="s">
        <v>67</v>
      </c>
      <c r="AP14" s="61" t="s">
        <v>70</v>
      </c>
      <c r="AQ14" s="103" t="s">
        <v>69</v>
      </c>
      <c r="AS14" s="65" t="s">
        <v>86</v>
      </c>
      <c r="AT14" s="65" t="s">
        <v>68</v>
      </c>
      <c r="AU14" s="65" t="s">
        <v>67</v>
      </c>
      <c r="AV14" s="65" t="s">
        <v>70</v>
      </c>
      <c r="AW14" s="104" t="s">
        <v>69</v>
      </c>
      <c r="AX14" s="116"/>
      <c r="AY14" s="116"/>
      <c r="AZ14" s="116"/>
      <c r="BA14" s="116"/>
      <c r="BC14" s="105" t="s">
        <v>87</v>
      </c>
      <c r="BD14" s="105" t="s">
        <v>91</v>
      </c>
      <c r="BG14" s="37" t="s">
        <v>93</v>
      </c>
      <c r="BH14" s="121"/>
      <c r="BI14" s="105" t="s">
        <v>93</v>
      </c>
      <c r="BJ14" s="102" t="s">
        <v>93</v>
      </c>
      <c r="BL14" s="105" t="s">
        <v>91</v>
      </c>
      <c r="BM14" s="102" t="s">
        <v>91</v>
      </c>
      <c r="BO14" t="s">
        <v>103</v>
      </c>
      <c r="BP14" t="s">
        <v>103</v>
      </c>
    </row>
    <row r="15" spans="1:68" x14ac:dyDescent="0.25">
      <c r="A15" s="24">
        <v>2000</v>
      </c>
      <c r="B15" s="24">
        <v>0.91</v>
      </c>
      <c r="C15" s="40">
        <f>INDEX((WasteGen!$I$2:$I$52),MATCH(A15,WasteGen!$A$2:$A$52,0))</f>
        <v>29.904990459750007</v>
      </c>
      <c r="D15" s="40">
        <f t="shared" ref="D15:D65" si="2">C15*$F$7*$A$6*B15</f>
        <v>3.8779296378680823</v>
      </c>
      <c r="E15" s="40">
        <f>D15</f>
        <v>3.8779296378680823</v>
      </c>
      <c r="F15" s="40">
        <v>0</v>
      </c>
      <c r="G15" s="34">
        <f>F15*$A$7*$A$10</f>
        <v>0</v>
      </c>
      <c r="H15">
        <f>C15*$F$7*(1-$A$6)*B15</f>
        <v>1.2926432126226941</v>
      </c>
      <c r="I15" s="45">
        <f>INDEX((WasteGen!$J$2:$J$52),MATCH(A15,WasteGen!$A$2:$A$52,0))</f>
        <v>99.683301532500025</v>
      </c>
      <c r="J15" s="45">
        <f>I15*B15*$A$6*$G$7</f>
        <v>40.003905738007582</v>
      </c>
      <c r="K15" s="45">
        <f>J15</f>
        <v>40.003905738007582</v>
      </c>
      <c r="L15" s="45">
        <v>0</v>
      </c>
      <c r="M15" s="43">
        <f>L15*$A$7*$A$10</f>
        <v>0</v>
      </c>
      <c r="N15">
        <f>I15*B15*(1-$A$6)*$G$7</f>
        <v>13.334635246002527</v>
      </c>
      <c r="O15" s="48">
        <f>INDEX((WasteGen!$K$2:$K$52),MATCH(A15,WasteGen!$A$2:$A$52,0))</f>
        <v>23.923992367800004</v>
      </c>
      <c r="P15" s="48">
        <f>O15*B15*$A$6*$H$7</f>
        <v>2.1226562228330557</v>
      </c>
      <c r="Q15" s="48">
        <f>P15</f>
        <v>2.1226562228330557</v>
      </c>
      <c r="R15" s="48">
        <v>0</v>
      </c>
      <c r="S15" s="49">
        <f>R15*$A$7*$A$10</f>
        <v>0</v>
      </c>
      <c r="T15">
        <f>O15*B15*(1-$A$6)*$H$7</f>
        <v>0.70755207427768518</v>
      </c>
      <c r="U15" s="51">
        <f>INDEX((WasteGen!$L$2:$L$52),MATCH(A15,WasteGen!$A$2:$A$52,0))</f>
        <v>3.987332061300001</v>
      </c>
      <c r="V15" s="51">
        <f>U15*B15*$A$6*$I$7</f>
        <v>1.3606770659186253E-2</v>
      </c>
      <c r="W15" s="51">
        <f>V15</f>
        <v>1.3606770659186253E-2</v>
      </c>
      <c r="X15" s="51">
        <v>0</v>
      </c>
      <c r="Y15" s="36">
        <f>X15*$A$7*$A$10</f>
        <v>0</v>
      </c>
      <c r="Z15">
        <f>U15*B15*(1-$A$6)*$I$7</f>
        <v>4.5355902197287516E-3</v>
      </c>
      <c r="AA15" s="54">
        <f>INDEX((WasteGen!$M$2:$M$52),MATCH(A15,WasteGen!$A$2:$A$52,0))</f>
        <v>9.9683301532500028</v>
      </c>
      <c r="AB15" s="54">
        <f>AA15*B15*$A$6*$J$7</f>
        <v>0.27213541318372508</v>
      </c>
      <c r="AC15" s="54">
        <f>AB15</f>
        <v>0.27213541318372508</v>
      </c>
      <c r="AD15" s="54">
        <v>0</v>
      </c>
      <c r="AE15" s="21">
        <f>AD15*$A$7*$A$10</f>
        <v>0</v>
      </c>
      <c r="AF15">
        <f>AA15*B15*(1-$A$6)*$J$7</f>
        <v>9.0711804394575032E-2</v>
      </c>
      <c r="AG15" s="58">
        <f>INDEX((WasteGen!$N$2:$N$52),MATCH(A15,WasteGen!$A$2:$A$52,0))</f>
        <v>0.59809980919500016</v>
      </c>
      <c r="AH15" s="58">
        <f>AG15*$K$7*B15*$A$6</f>
        <v>8.1640623955117533E-4</v>
      </c>
      <c r="AI15" s="58">
        <f>AH15</f>
        <v>8.1640623955117533E-4</v>
      </c>
      <c r="AJ15" s="58">
        <v>0</v>
      </c>
      <c r="AK15" s="56">
        <f>AJ15*$A$7*$A$10</f>
        <v>0</v>
      </c>
      <c r="AL15">
        <f>AG15*$K$7*B15*(1-$A$6)</f>
        <v>2.7213541318372509E-4</v>
      </c>
      <c r="AM15" s="62">
        <f>INDEX((WasteGen!$P$2:$P$52),MATCH(A15,WasteGen!$A$2:$A$52,0))</f>
        <v>0</v>
      </c>
      <c r="AN15" s="62">
        <f>AM15*$L$7*$A$6*B15</f>
        <v>0</v>
      </c>
      <c r="AO15" s="62"/>
      <c r="AP15" s="62"/>
      <c r="AQ15" s="60">
        <f>AP15*$A$7*$A$10</f>
        <v>0</v>
      </c>
      <c r="AS15" s="68">
        <f>INDEX((WasteGen!$Q$2:$Q$52),MATCH(A15,WasteGen!$A$2:$A$52,0))</f>
        <v>0</v>
      </c>
      <c r="AT15" s="68">
        <f>AS15*$M$7*$A$6*B15</f>
        <v>0</v>
      </c>
      <c r="AU15" s="68"/>
      <c r="AV15" s="68"/>
      <c r="AW15" s="64"/>
      <c r="AX15" s="3"/>
      <c r="AY15" s="3"/>
      <c r="AZ15" s="3"/>
      <c r="BA15" s="3"/>
      <c r="BC15" s="2">
        <f>AW15+AQ15+AK15+AE15+Y15+S15+M15+G15</f>
        <v>0</v>
      </c>
      <c r="BD15" s="2">
        <f>BC15*$A$4</f>
        <v>0</v>
      </c>
      <c r="BE15">
        <f>AQ15+AK15+AE15+Y15+S15+M15+G15</f>
        <v>0</v>
      </c>
      <c r="BF15">
        <f>BE15*$A$4</f>
        <v>0</v>
      </c>
      <c r="BG15" s="38"/>
      <c r="BH15" s="121"/>
      <c r="BI15" s="2">
        <f>BC15-BG15</f>
        <v>0</v>
      </c>
      <c r="BJ15">
        <f>BE15-BG15</f>
        <v>0</v>
      </c>
      <c r="BL15" s="2">
        <f>BI15*$A$4</f>
        <v>0</v>
      </c>
      <c r="BM15">
        <f>BJ15*$A$4</f>
        <v>0</v>
      </c>
      <c r="BO15">
        <f>AR15+AL15+AF15+Z15+T15+N15+H15</f>
        <v>15.430350062930394</v>
      </c>
      <c r="BP15">
        <f>BO15</f>
        <v>15.430350062930394</v>
      </c>
    </row>
    <row r="16" spans="1:68" x14ac:dyDescent="0.25">
      <c r="A16" s="24">
        <f>A15+1</f>
        <v>2001</v>
      </c>
      <c r="B16" s="24">
        <v>0.96</v>
      </c>
      <c r="C16" s="40">
        <f>INDEX((WasteGen!$I$2:$I$52),MATCH(A16,WasteGen!$A$2:$A$52,0))</f>
        <v>40.483230837720001</v>
      </c>
      <c r="D16" s="40">
        <f t="shared" si="2"/>
        <v>5.5381059786000968</v>
      </c>
      <c r="E16" s="40">
        <f t="shared" ref="E16:E65" si="3">D16+(E15*$F$9)</f>
        <v>8.1375599519787993</v>
      </c>
      <c r="F16" s="40">
        <f>E15*(1-Sce2Comp!$F$9)</f>
        <v>1.2784756644893793</v>
      </c>
      <c r="G16" s="34">
        <f t="shared" ref="G16:G65" si="4">F16*$A$7*$A$10</f>
        <v>0.85231710965958618</v>
      </c>
      <c r="H16">
        <f t="shared" ref="H16:H65" si="5">C16*$F$7*(1-$A$6)*B16</f>
        <v>1.846035326200032</v>
      </c>
      <c r="I16" s="45">
        <f>INDEX((WasteGen!$J$2:$J$52),MATCH(A16,WasteGen!$A$2:$A$52,0))</f>
        <v>134.9441027924</v>
      </c>
      <c r="J16" s="45">
        <f t="shared" ref="J16:J65" si="6">I16*B16*$A$6*$G$7</f>
        <v>57.129935358190458</v>
      </c>
      <c r="K16" s="45">
        <f>J16+K15*$G$9</f>
        <v>90.879823155785644</v>
      </c>
      <c r="L16" s="45">
        <f>K15*(1-$G$9)</f>
        <v>6.2540179404123935</v>
      </c>
      <c r="M16" s="43">
        <f t="shared" ref="M16:M65" si="7">L16*$A$7*$A$10</f>
        <v>4.169345293608262</v>
      </c>
      <c r="N16">
        <f t="shared" ref="N16:N65" si="8">I16*B16*(1-$A$6)*$G$7</f>
        <v>19.043311786063487</v>
      </c>
      <c r="O16" s="48">
        <f>INDEX((WasteGen!$K$2:$K$52),MATCH(A16,WasteGen!$A$2:$A$52,0))</f>
        <v>32.386584670175999</v>
      </c>
      <c r="P16" s="48">
        <f t="shared" ref="P16:P65" si="9">O16*B16*$A$6*$H$7</f>
        <v>3.0313843251284736</v>
      </c>
      <c r="Q16" s="48">
        <f>P16+(Q15*$H$9)</f>
        <v>5.0105358690829185</v>
      </c>
      <c r="R16" s="48">
        <f>Q15*(1-$H$9)</f>
        <v>0.14350467887861115</v>
      </c>
      <c r="S16" s="49">
        <f t="shared" ref="S16:S65" si="10">R16*$A$7*$A$10</f>
        <v>9.5669785919074102E-2</v>
      </c>
      <c r="T16">
        <f t="shared" ref="T16:T65" si="11">O16*B16*(1-$A$6)*$H$7</f>
        <v>1.0104614417094913</v>
      </c>
      <c r="U16" s="51">
        <f>INDEX((WasteGen!$L$2:$L$52),MATCH(A16,WasteGen!$A$2:$A$52,0))</f>
        <v>5.3977641116960005</v>
      </c>
      <c r="V16" s="51">
        <f t="shared" ref="V16:V65" si="12">U16*B16*$A$6*$I$7</f>
        <v>1.9431950802105601E-2</v>
      </c>
      <c r="W16" s="51">
        <f>V16+(W15*$I$9)</f>
        <v>3.2570722248390388E-2</v>
      </c>
      <c r="X16" s="51">
        <f>W15*(1-$I$9)</f>
        <v>4.6799921290146916E-4</v>
      </c>
      <c r="Y16" s="36">
        <f t="shared" ref="Y16:Y65" si="13">X16*$A$7*$A$10</f>
        <v>3.1199947526764607E-4</v>
      </c>
      <c r="Z16">
        <f t="shared" ref="Z16:Z65" si="14">U16*B16*(1-$A$6)*$I$7</f>
        <v>6.4773169340352002E-3</v>
      </c>
      <c r="AA16" s="54">
        <f>INDEX((WasteGen!$M$2:$M$52),MATCH(A16,WasteGen!$A$2:$A$52,0))</f>
        <v>13.49441027924</v>
      </c>
      <c r="AB16" s="54">
        <f t="shared" ref="AB16:AB65" si="15">AA16*B16*$A$6*$J$7</f>
        <v>0.38863901604211193</v>
      </c>
      <c r="AC16" s="54">
        <f>AB16+AC15*$J$9</f>
        <v>0.64237639347216891</v>
      </c>
      <c r="AD16" s="54">
        <f>AC15*(1-$J$9)</f>
        <v>1.8398035753668097E-2</v>
      </c>
      <c r="AE16" s="21">
        <f t="shared" ref="AE16:AE65" si="16">AD16*$A$7*$A$10</f>
        <v>1.2265357169112064E-2</v>
      </c>
      <c r="AF16">
        <f t="shared" ref="AF16:AF65" si="17">AA16*B16*(1-$A$6)*$J$7</f>
        <v>0.129546338680704</v>
      </c>
      <c r="AG16" s="58">
        <f>INDEX((WasteGen!$N$2:$N$52),MATCH(A16,WasteGen!$A$2:$A$52,0))</f>
        <v>0.80966461675440005</v>
      </c>
      <c r="AH16" s="58">
        <f t="shared" ref="AH16:AH65" si="18">AG16*$K$7*B16*$A$6</f>
        <v>1.1659170481263361E-3</v>
      </c>
      <c r="AI16" s="58">
        <f>AH16+(AI15*$K$9)</f>
        <v>1.9425066855333927E-3</v>
      </c>
      <c r="AJ16" s="58">
        <f>AI15*(1-$K$9)</f>
        <v>3.9816602144118753E-5</v>
      </c>
      <c r="AK16" s="56">
        <f t="shared" ref="AK16:AK65" si="19">AJ16*$A$7*$A$10</f>
        <v>2.6544401429412499E-5</v>
      </c>
      <c r="AL16">
        <f t="shared" ref="AL16:AL65" si="20">AG16*$K$7*B16*(1-$A$6)</f>
        <v>3.8863901604211201E-4</v>
      </c>
      <c r="AM16" s="62">
        <f>INDEX((WasteGen!$P$2:$P$52),MATCH(A16,WasteGen!$A$2:$A$52,0))</f>
        <v>0</v>
      </c>
      <c r="AN16" s="62">
        <f t="shared" ref="AN16:AN65" si="21">AM16*$L$7*$A$6*B16</f>
        <v>0</v>
      </c>
      <c r="AO16" s="62"/>
      <c r="AP16" s="62"/>
      <c r="AQ16" s="60">
        <f t="shared" ref="AQ16:AQ65" si="22">AP16*$A$7*$A$10</f>
        <v>0</v>
      </c>
      <c r="AS16" s="68">
        <f>INDEX((WasteGen!$Q$2:$Q$52),MATCH(A16,WasteGen!$A$2:$A$52,0))</f>
        <v>0</v>
      </c>
      <c r="AT16" s="68">
        <f t="shared" ref="AT16:AT65" si="23">AS16*$M$7*$A$6*B16</f>
        <v>0</v>
      </c>
      <c r="AU16" s="68"/>
      <c r="AV16" s="68"/>
      <c r="AW16" s="64"/>
      <c r="AX16" s="3"/>
      <c r="AY16" s="3"/>
      <c r="AZ16" s="3"/>
      <c r="BA16" s="3"/>
      <c r="BC16" s="2">
        <f t="shared" ref="BC16:BC65" si="24">AW16+AQ16+AK16+AE16+Y16+S16+M16+G16</f>
        <v>5.1299360902327313</v>
      </c>
      <c r="BD16" s="2">
        <f t="shared" ref="BD16:BD65" si="25">BC16*$A$4</f>
        <v>128.24840225581829</v>
      </c>
      <c r="BE16">
        <f t="shared" ref="BE16:BE65" si="26">AQ16+AK16+AE16+Y16+S16+M16+G16</f>
        <v>5.1299360902327313</v>
      </c>
      <c r="BF16">
        <f t="shared" ref="BF16:BF65" si="27">BE16*$A$4</f>
        <v>128.24840225581829</v>
      </c>
      <c r="BG16" s="38"/>
      <c r="BH16" s="121"/>
      <c r="BI16" s="2">
        <f t="shared" ref="BI16:BI65" si="28">BC16-BG16</f>
        <v>5.1299360902327313</v>
      </c>
      <c r="BJ16">
        <f t="shared" ref="BJ16:BJ65" si="29">BE16-BG16</f>
        <v>5.1299360902327313</v>
      </c>
      <c r="BL16" s="2">
        <f t="shared" ref="BL16:BM46" si="30">BI16*$A$4</f>
        <v>128.24840225581829</v>
      </c>
      <c r="BM16">
        <f t="shared" si="30"/>
        <v>128.24840225581829</v>
      </c>
      <c r="BO16">
        <f t="shared" ref="BO16:BO28" si="31">AR16+AL16+AF16+Z16+T16+N16+H16</f>
        <v>22.03622084860379</v>
      </c>
      <c r="BP16">
        <f>BO16+BP15</f>
        <v>37.466570911534184</v>
      </c>
    </row>
    <row r="17" spans="1:68" x14ac:dyDescent="0.25">
      <c r="A17" s="24">
        <f t="shared" ref="A17:A29" si="32">A16+1</f>
        <v>2002</v>
      </c>
      <c r="B17" s="24">
        <v>1</v>
      </c>
      <c r="C17" s="40">
        <f>INDEX((WasteGen!$I$2:$I$52),MATCH(A17,WasteGen!$A$2:$A$52,0))</f>
        <v>54.586830322499999</v>
      </c>
      <c r="D17" s="40">
        <f t="shared" si="2"/>
        <v>7.7786233209562496</v>
      </c>
      <c r="E17" s="40">
        <f t="shared" si="3"/>
        <v>13.233392882584454</v>
      </c>
      <c r="F17" s="40">
        <f>E16*(1-Sce2Comp!$F$9)</f>
        <v>2.6827903903505956</v>
      </c>
      <c r="G17" s="34">
        <f t="shared" si="4"/>
        <v>1.7885269269003969</v>
      </c>
      <c r="H17">
        <f t="shared" si="5"/>
        <v>2.59287444031875</v>
      </c>
      <c r="I17" s="45">
        <f>INDEX((WasteGen!$J$2:$J$52),MATCH(A17,WasteGen!$A$2:$A$52,0))</f>
        <v>181.95610107499999</v>
      </c>
      <c r="J17" s="45">
        <f t="shared" si="6"/>
        <v>80.242640574074997</v>
      </c>
      <c r="K17" s="45">
        <f t="shared" ref="K17:K65" si="33">J17+K16*$G$9</f>
        <v>156.91474990911269</v>
      </c>
      <c r="L17" s="45">
        <f t="shared" ref="L17:L65" si="34">K16*(1-$G$9)</f>
        <v>14.207713820747964</v>
      </c>
      <c r="M17" s="43">
        <f t="shared" si="7"/>
        <v>9.4718092138319747</v>
      </c>
      <c r="N17">
        <f t="shared" si="8"/>
        <v>26.747546858024997</v>
      </c>
      <c r="O17" s="48">
        <f>INDEX((WasteGen!$K$2:$K$52),MATCH(A17,WasteGen!$A$2:$A$52,0))</f>
        <v>43.669464257999998</v>
      </c>
      <c r="P17" s="48">
        <f t="shared" si="9"/>
        <v>4.2577727651549999</v>
      </c>
      <c r="Q17" s="48">
        <f t="shared" ref="Q17:Q65" si="35">P17+(Q16*$H$9)</f>
        <v>8.929565443904993</v>
      </c>
      <c r="R17" s="48">
        <f t="shared" ref="R17:R65" si="36">Q16*(1-$H$9)</f>
        <v>0.33874319033292577</v>
      </c>
      <c r="S17" s="49">
        <f t="shared" si="10"/>
        <v>0.22582879355528385</v>
      </c>
      <c r="T17">
        <f t="shared" si="11"/>
        <v>1.419257588385</v>
      </c>
      <c r="U17" s="51">
        <f>INDEX((WasteGen!$L$2:$L$52),MATCH(A17,WasteGen!$A$2:$A$52,0))</f>
        <v>7.2782440429999999</v>
      </c>
      <c r="V17" s="51">
        <f t="shared" si="12"/>
        <v>2.7293415161250001E-2</v>
      </c>
      <c r="W17" s="51">
        <f t="shared" ref="W17:W65" si="37">V17+(W16*$I$9)</f>
        <v>5.8743880975716582E-2</v>
      </c>
      <c r="X17" s="51">
        <f t="shared" ref="X17:X65" si="38">W16*(1-$I$9)</f>
        <v>1.1202564339238064E-3</v>
      </c>
      <c r="Y17" s="36">
        <f t="shared" si="13"/>
        <v>7.4683762261587095E-4</v>
      </c>
      <c r="Z17">
        <f t="shared" si="14"/>
        <v>9.0978050537499997E-3</v>
      </c>
      <c r="AA17" s="54">
        <f>INDEX((WasteGen!$M$2:$M$52),MATCH(A17,WasteGen!$A$2:$A$52,0))</f>
        <v>18.195610107499999</v>
      </c>
      <c r="AB17" s="54">
        <f t="shared" si="15"/>
        <v>0.54586830322499991</v>
      </c>
      <c r="AC17" s="54">
        <f t="shared" ref="AC17:AC65" si="39">AB17+AC16*$J$9</f>
        <v>1.1448160825519218</v>
      </c>
      <c r="AD17" s="54">
        <f t="shared" ref="AD17:AD65" si="40">AC16*(1-$J$9)</f>
        <v>4.3428614145246888E-2</v>
      </c>
      <c r="AE17" s="21">
        <f t="shared" si="16"/>
        <v>2.895240943016459E-2</v>
      </c>
      <c r="AF17">
        <f t="shared" si="17"/>
        <v>0.18195610107499999</v>
      </c>
      <c r="AG17" s="58">
        <f>INDEX((WasteGen!$N$2:$N$52),MATCH(A17,WasteGen!$A$2:$A$52,0))</f>
        <v>1.09173660645</v>
      </c>
      <c r="AH17" s="58">
        <f t="shared" si="18"/>
        <v>1.6376049096750002E-3</v>
      </c>
      <c r="AI17" s="58">
        <f t="shared" ref="AI17:AI65" si="41">AH17+(AI16*$K$9)</f>
        <v>3.4853744262437186E-3</v>
      </c>
      <c r="AJ17" s="58">
        <f t="shared" ref="AJ17:AJ65" si="42">AI16*(1-$K$9)</f>
        <v>9.4737168964674105E-5</v>
      </c>
      <c r="AK17" s="56">
        <f t="shared" si="19"/>
        <v>6.3158112643116061E-5</v>
      </c>
      <c r="AL17">
        <f t="shared" si="20"/>
        <v>5.4586830322500004E-4</v>
      </c>
      <c r="AM17" s="62">
        <f>INDEX((WasteGen!$P$2:$P$52),MATCH(A17,WasteGen!$A$2:$A$52,0))</f>
        <v>0</v>
      </c>
      <c r="AN17" s="62">
        <f t="shared" si="21"/>
        <v>0</v>
      </c>
      <c r="AO17" s="62"/>
      <c r="AP17" s="62"/>
      <c r="AQ17" s="60">
        <f t="shared" si="22"/>
        <v>0</v>
      </c>
      <c r="AS17" s="68">
        <f>INDEX((WasteGen!$Q$2:$Q$52),MATCH(A17,WasteGen!$A$2:$A$52,0))</f>
        <v>0</v>
      </c>
      <c r="AT17" s="68">
        <f t="shared" si="23"/>
        <v>0</v>
      </c>
      <c r="AU17" s="68"/>
      <c r="AV17" s="68"/>
      <c r="AW17" s="64"/>
      <c r="AX17" s="3"/>
      <c r="AY17" s="3"/>
      <c r="AZ17" s="3"/>
      <c r="BA17" s="3"/>
      <c r="BC17" s="2">
        <f t="shared" si="24"/>
        <v>11.51592733945308</v>
      </c>
      <c r="BD17" s="2">
        <f t="shared" si="25"/>
        <v>287.89818348632701</v>
      </c>
      <c r="BE17">
        <f t="shared" si="26"/>
        <v>11.51592733945308</v>
      </c>
      <c r="BF17">
        <f t="shared" si="27"/>
        <v>287.89818348632701</v>
      </c>
      <c r="BG17" s="38"/>
      <c r="BH17" s="121"/>
      <c r="BI17" s="2">
        <f t="shared" si="28"/>
        <v>11.51592733945308</v>
      </c>
      <c r="BJ17">
        <f t="shared" si="29"/>
        <v>11.51592733945308</v>
      </c>
      <c r="BL17" s="2">
        <f t="shared" si="30"/>
        <v>287.89818348632701</v>
      </c>
      <c r="BM17">
        <f t="shared" si="30"/>
        <v>287.89818348632701</v>
      </c>
      <c r="BO17">
        <f t="shared" si="31"/>
        <v>30.951278661160721</v>
      </c>
      <c r="BP17">
        <f t="shared" ref="BP17:BP65" si="43">BO17+BP16</f>
        <v>68.417849572694905</v>
      </c>
    </row>
    <row r="18" spans="1:68" x14ac:dyDescent="0.25">
      <c r="A18" s="24">
        <f t="shared" si="32"/>
        <v>2003</v>
      </c>
      <c r="B18" s="24">
        <v>1</v>
      </c>
      <c r="C18" s="40">
        <f>INDEX((WasteGen!$I$2:$I$52),MATCH(A18,WasteGen!$A$2:$A$52,0))</f>
        <v>55.867108239000004</v>
      </c>
      <c r="D18" s="40">
        <f t="shared" si="2"/>
        <v>7.9610629240575008</v>
      </c>
      <c r="E18" s="40">
        <f t="shared" si="3"/>
        <v>16.831671450319213</v>
      </c>
      <c r="F18" s="40">
        <f>E17*(1-Sce2Comp!$F$9)</f>
        <v>4.3627843563227406</v>
      </c>
      <c r="G18" s="34">
        <f t="shared" si="4"/>
        <v>2.9085229042151601</v>
      </c>
      <c r="H18">
        <f t="shared" si="5"/>
        <v>2.6536876413525001</v>
      </c>
      <c r="I18" s="45">
        <f>INDEX((WasteGen!$J$2:$J$52),MATCH(A18,WasteGen!$A$2:$A$52,0))</f>
        <v>186.22369413000001</v>
      </c>
      <c r="J18" s="45">
        <f t="shared" si="6"/>
        <v>82.124649111330001</v>
      </c>
      <c r="K18" s="45">
        <f t="shared" si="33"/>
        <v>214.50810281466897</v>
      </c>
      <c r="L18" s="45">
        <f t="shared" si="34"/>
        <v>24.531296205773714</v>
      </c>
      <c r="M18" s="43">
        <f t="shared" si="7"/>
        <v>16.354197470515807</v>
      </c>
      <c r="N18">
        <f t="shared" si="8"/>
        <v>27.374883037109999</v>
      </c>
      <c r="O18" s="48">
        <f>INDEX((WasteGen!$K$2:$K$52),MATCH(A18,WasteGen!$A$2:$A$52,0))</f>
        <v>44.693686591199999</v>
      </c>
      <c r="P18" s="48">
        <f t="shared" si="9"/>
        <v>4.3576344426420004</v>
      </c>
      <c r="Q18" s="48">
        <f t="shared" si="35"/>
        <v>12.683506076984731</v>
      </c>
      <c r="R18" s="48">
        <f t="shared" si="36"/>
        <v>0.60369380956226193</v>
      </c>
      <c r="S18" s="49">
        <f t="shared" si="10"/>
        <v>0.40246253970817458</v>
      </c>
      <c r="T18">
        <f t="shared" si="11"/>
        <v>1.4525448142140001</v>
      </c>
      <c r="U18" s="51">
        <f>INDEX((WasteGen!$L$2:$L$52),MATCH(A18,WasteGen!$A$2:$A$52,0))</f>
        <v>7.4489477652000007</v>
      </c>
      <c r="V18" s="51">
        <f t="shared" si="12"/>
        <v>2.7933554119500003E-2</v>
      </c>
      <c r="W18" s="51">
        <f t="shared" si="37"/>
        <v>8.4656963761641751E-2</v>
      </c>
      <c r="X18" s="51">
        <f t="shared" si="38"/>
        <v>2.0204713335748325E-3</v>
      </c>
      <c r="Y18" s="36">
        <f t="shared" si="13"/>
        <v>1.3469808890498882E-3</v>
      </c>
      <c r="Z18">
        <f t="shared" si="14"/>
        <v>9.311184706500001E-3</v>
      </c>
      <c r="AA18" s="54">
        <f>INDEX((WasteGen!$M$2:$M$52),MATCH(A18,WasteGen!$A$2:$A$52,0))</f>
        <v>18.622369413000001</v>
      </c>
      <c r="AB18" s="54">
        <f t="shared" si="15"/>
        <v>0.55867108239000007</v>
      </c>
      <c r="AC18" s="54">
        <f t="shared" si="39"/>
        <v>1.6260905226903499</v>
      </c>
      <c r="AD18" s="54">
        <f t="shared" si="40"/>
        <v>7.7396642251572015E-2</v>
      </c>
      <c r="AE18" s="21">
        <f t="shared" si="16"/>
        <v>5.1597761501048008E-2</v>
      </c>
      <c r="AF18">
        <f t="shared" si="17"/>
        <v>0.18622369413000001</v>
      </c>
      <c r="AG18" s="58">
        <f>INDEX((WasteGen!$N$2:$N$52),MATCH(A18,WasteGen!$A$2:$A$52,0))</f>
        <v>1.1173421647800001</v>
      </c>
      <c r="AH18" s="58">
        <f t="shared" si="18"/>
        <v>1.6760132471700002E-3</v>
      </c>
      <c r="AI18" s="58">
        <f t="shared" si="41"/>
        <v>4.991403956815319E-3</v>
      </c>
      <c r="AJ18" s="58">
        <f t="shared" si="42"/>
        <v>1.6998371659839986E-4</v>
      </c>
      <c r="AK18" s="56">
        <f t="shared" si="19"/>
        <v>1.1332247773226657E-4</v>
      </c>
      <c r="AL18">
        <f t="shared" si="20"/>
        <v>5.5867108239000005E-4</v>
      </c>
      <c r="AM18" s="62">
        <f>INDEX((WasteGen!$P$2:$P$52),MATCH(A18,WasteGen!$A$2:$A$52,0))</f>
        <v>0</v>
      </c>
      <c r="AN18" s="62">
        <f t="shared" si="21"/>
        <v>0</v>
      </c>
      <c r="AO18" s="62"/>
      <c r="AP18" s="62"/>
      <c r="AQ18" s="60">
        <f t="shared" si="22"/>
        <v>0</v>
      </c>
      <c r="AS18" s="68">
        <f>INDEX((WasteGen!$Q$2:$Q$52),MATCH(A18,WasteGen!$A$2:$A$52,0))</f>
        <v>0</v>
      </c>
      <c r="AT18" s="68">
        <f t="shared" si="23"/>
        <v>0</v>
      </c>
      <c r="AU18" s="68"/>
      <c r="AV18" s="68"/>
      <c r="AW18" s="64"/>
      <c r="AX18" s="3"/>
      <c r="AY18" s="3"/>
      <c r="AZ18" s="3"/>
      <c r="BA18" s="3"/>
      <c r="BC18" s="2">
        <f t="shared" si="24"/>
        <v>19.718240979306973</v>
      </c>
      <c r="BD18" s="2">
        <f t="shared" si="25"/>
        <v>492.95602448267431</v>
      </c>
      <c r="BE18">
        <f t="shared" si="26"/>
        <v>19.718240979306973</v>
      </c>
      <c r="BF18">
        <f t="shared" si="27"/>
        <v>492.95602448267431</v>
      </c>
      <c r="BG18" s="38"/>
      <c r="BH18" s="25">
        <v>0.15</v>
      </c>
      <c r="BI18" s="2">
        <f t="shared" si="28"/>
        <v>19.718240979306973</v>
      </c>
      <c r="BJ18">
        <f t="shared" si="29"/>
        <v>19.718240979306973</v>
      </c>
      <c r="BL18" s="2">
        <f t="shared" si="30"/>
        <v>492.95602448267431</v>
      </c>
      <c r="BM18">
        <f t="shared" si="30"/>
        <v>492.95602448267431</v>
      </c>
      <c r="BO18">
        <f t="shared" si="31"/>
        <v>31.67720904259539</v>
      </c>
      <c r="BP18">
        <f t="shared" si="43"/>
        <v>100.0950586152903</v>
      </c>
    </row>
    <row r="19" spans="1:68" x14ac:dyDescent="0.25">
      <c r="A19" s="24">
        <f t="shared" si="32"/>
        <v>2004</v>
      </c>
      <c r="B19" s="24">
        <v>1</v>
      </c>
      <c r="C19" s="40">
        <f>INDEX((WasteGen!$I$2:$I$52),MATCH(A19,WasteGen!$A$2:$A$52,0))</f>
        <v>57.180621595499993</v>
      </c>
      <c r="D19" s="40">
        <f t="shared" si="2"/>
        <v>8.1482385773587502</v>
      </c>
      <c r="E19" s="40">
        <f t="shared" si="3"/>
        <v>19.430845358793484</v>
      </c>
      <c r="F19" s="40">
        <f>E18*(1-Sce2Comp!$F$9)</f>
        <v>5.5490646688844816</v>
      </c>
      <c r="G19" s="34">
        <f t="shared" si="4"/>
        <v>3.6993764459229874</v>
      </c>
      <c r="H19">
        <f t="shared" si="5"/>
        <v>2.7160795257862498</v>
      </c>
      <c r="I19" s="45">
        <f>INDEX((WasteGen!$J$2:$J$52),MATCH(A19,WasteGen!$A$2:$A$52,0))</f>
        <v>190.60207198499998</v>
      </c>
      <c r="J19" s="45">
        <f t="shared" si="6"/>
        <v>84.055513745384985</v>
      </c>
      <c r="K19" s="45">
        <f t="shared" si="33"/>
        <v>265.02845296496093</v>
      </c>
      <c r="L19" s="45">
        <f t="shared" si="34"/>
        <v>33.535163595093053</v>
      </c>
      <c r="M19" s="43">
        <f t="shared" si="7"/>
        <v>22.356775730062033</v>
      </c>
      <c r="N19">
        <f t="shared" si="8"/>
        <v>28.018504581794996</v>
      </c>
      <c r="O19" s="48">
        <f>INDEX((WasteGen!$K$2:$K$52),MATCH(A19,WasteGen!$A$2:$A$52,0))</f>
        <v>45.744497276399997</v>
      </c>
      <c r="P19" s="48">
        <f t="shared" si="9"/>
        <v>4.460088484448999</v>
      </c>
      <c r="Q19" s="48">
        <f t="shared" si="35"/>
        <v>16.2861111653691</v>
      </c>
      <c r="R19" s="48">
        <f t="shared" si="36"/>
        <v>0.8574833960646292</v>
      </c>
      <c r="S19" s="49">
        <f t="shared" si="10"/>
        <v>0.57165559737641947</v>
      </c>
      <c r="T19">
        <f t="shared" si="11"/>
        <v>1.4866961614829999</v>
      </c>
      <c r="U19" s="51">
        <f>INDEX((WasteGen!$L$2:$L$52),MATCH(A19,WasteGen!$A$2:$A$52,0))</f>
        <v>7.6240828793999995</v>
      </c>
      <c r="V19" s="51">
        <f t="shared" si="12"/>
        <v>2.8590310797749999E-2</v>
      </c>
      <c r="W19" s="51">
        <f t="shared" si="37"/>
        <v>0.11033553352991181</v>
      </c>
      <c r="X19" s="51">
        <f t="shared" si="38"/>
        <v>2.9117410294799487E-3</v>
      </c>
      <c r="Y19" s="36">
        <f t="shared" si="13"/>
        <v>1.9411606863199656E-3</v>
      </c>
      <c r="Z19">
        <f t="shared" si="14"/>
        <v>9.5301035992500002E-3</v>
      </c>
      <c r="AA19" s="54">
        <f>INDEX((WasteGen!$M$2:$M$52),MATCH(A19,WasteGen!$A$2:$A$52,0))</f>
        <v>19.060207198499999</v>
      </c>
      <c r="AB19" s="54">
        <f t="shared" si="15"/>
        <v>0.57180621595500003</v>
      </c>
      <c r="AC19" s="54">
        <f t="shared" si="39"/>
        <v>2.0879629699191153</v>
      </c>
      <c r="AD19" s="54">
        <f t="shared" si="40"/>
        <v>0.1099337687262345</v>
      </c>
      <c r="AE19" s="21">
        <f t="shared" si="16"/>
        <v>7.3289179150823003E-2</v>
      </c>
      <c r="AF19">
        <f t="shared" si="17"/>
        <v>0.19060207198499998</v>
      </c>
      <c r="AG19" s="58">
        <f>INDEX((WasteGen!$N$2:$N$52),MATCH(A19,WasteGen!$A$2:$A$52,0))</f>
        <v>1.1436124319099998</v>
      </c>
      <c r="AH19" s="58">
        <f t="shared" si="18"/>
        <v>1.7154186478649999E-3</v>
      </c>
      <c r="AI19" s="58">
        <f t="shared" si="41"/>
        <v>6.4633889611570225E-3</v>
      </c>
      <c r="AJ19" s="58">
        <f t="shared" si="42"/>
        <v>2.4343364352329632E-4</v>
      </c>
      <c r="AK19" s="56">
        <f t="shared" si="19"/>
        <v>1.6228909568219755E-4</v>
      </c>
      <c r="AL19">
        <f t="shared" si="20"/>
        <v>5.7180621595499998E-4</v>
      </c>
      <c r="AM19" s="62">
        <f>INDEX((WasteGen!$P$2:$P$52),MATCH(A19,WasteGen!$A$2:$A$52,0))</f>
        <v>0</v>
      </c>
      <c r="AN19" s="62">
        <f t="shared" si="21"/>
        <v>0</v>
      </c>
      <c r="AO19" s="62"/>
      <c r="AP19" s="62"/>
      <c r="AQ19" s="60">
        <f t="shared" si="22"/>
        <v>0</v>
      </c>
      <c r="AS19" s="68">
        <f>INDEX((WasteGen!$Q$2:$Q$52),MATCH(A19,WasteGen!$A$2:$A$52,0))</f>
        <v>0</v>
      </c>
      <c r="AT19" s="68">
        <f t="shared" si="23"/>
        <v>0</v>
      </c>
      <c r="AU19" s="68"/>
      <c r="AV19" s="68"/>
      <c r="AW19" s="64"/>
      <c r="AX19" s="3"/>
      <c r="AY19" s="3"/>
      <c r="AZ19" s="3"/>
      <c r="BA19" s="3"/>
      <c r="BC19" s="2">
        <f t="shared" si="24"/>
        <v>26.703200402294264</v>
      </c>
      <c r="BD19" s="2">
        <f t="shared" si="25"/>
        <v>667.58001005735662</v>
      </c>
      <c r="BE19">
        <f t="shared" si="26"/>
        <v>26.703200402294264</v>
      </c>
      <c r="BF19">
        <f t="shared" si="27"/>
        <v>667.58001005735662</v>
      </c>
      <c r="BG19" s="38"/>
      <c r="BI19" s="2">
        <f t="shared" si="28"/>
        <v>26.703200402294264</v>
      </c>
      <c r="BJ19">
        <f t="shared" si="29"/>
        <v>26.703200402294264</v>
      </c>
      <c r="BL19" s="2">
        <f t="shared" si="30"/>
        <v>667.58001005735662</v>
      </c>
      <c r="BM19">
        <f t="shared" si="30"/>
        <v>667.58001005735662</v>
      </c>
      <c r="BO19">
        <f t="shared" si="31"/>
        <v>32.421984250864455</v>
      </c>
      <c r="BP19">
        <f t="shared" si="43"/>
        <v>132.51704286615475</v>
      </c>
    </row>
    <row r="20" spans="1:68" x14ac:dyDescent="0.25">
      <c r="A20" s="24">
        <f t="shared" si="32"/>
        <v>2005</v>
      </c>
      <c r="B20" s="24">
        <v>1</v>
      </c>
      <c r="C20" s="40">
        <f>INDEX((WasteGen!$I$2:$I$52),MATCH(A20,WasteGen!$A$2:$A$52,0))</f>
        <v>58.526479286999994</v>
      </c>
      <c r="D20" s="40">
        <f t="shared" si="2"/>
        <v>8.3400232983974991</v>
      </c>
      <c r="E20" s="40">
        <f t="shared" si="3"/>
        <v>21.364908453815335</v>
      </c>
      <c r="F20" s="40">
        <f>E19*(1-Sce2Comp!$F$9)</f>
        <v>6.4059602033756473</v>
      </c>
      <c r="G20" s="34">
        <f t="shared" si="4"/>
        <v>4.2706401355837649</v>
      </c>
      <c r="H20">
        <f t="shared" si="5"/>
        <v>2.7800077661324996</v>
      </c>
      <c r="I20" s="45">
        <f>INDEX((WasteGen!$J$2:$J$52),MATCH(A20,WasteGen!$A$2:$A$52,0))</f>
        <v>195.08826428999998</v>
      </c>
      <c r="J20" s="45">
        <f t="shared" si="6"/>
        <v>86.033924551889982</v>
      </c>
      <c r="K20" s="45">
        <f t="shared" si="33"/>
        <v>309.62910571539703</v>
      </c>
      <c r="L20" s="45">
        <f t="shared" si="34"/>
        <v>41.433271801453863</v>
      </c>
      <c r="M20" s="43">
        <f t="shared" si="7"/>
        <v>27.622181200969241</v>
      </c>
      <c r="N20">
        <f t="shared" si="8"/>
        <v>28.677974850629997</v>
      </c>
      <c r="O20" s="48">
        <f>INDEX((WasteGen!$K$2:$K$52),MATCH(A20,WasteGen!$A$2:$A$52,0))</f>
        <v>46.821183429599998</v>
      </c>
      <c r="P20" s="48">
        <f t="shared" si="9"/>
        <v>4.5650653843859992</v>
      </c>
      <c r="Q20" s="48">
        <f t="shared" si="35"/>
        <v>19.75013478527741</v>
      </c>
      <c r="R20" s="48">
        <f t="shared" si="36"/>
        <v>1.10104176447769</v>
      </c>
      <c r="S20" s="49">
        <f t="shared" si="10"/>
        <v>0.73402784298512658</v>
      </c>
      <c r="T20">
        <f t="shared" si="11"/>
        <v>1.5216884614619999</v>
      </c>
      <c r="U20" s="51">
        <f>INDEX((WasteGen!$L$2:$L$52),MATCH(A20,WasteGen!$A$2:$A$52,0))</f>
        <v>7.8035305715999996</v>
      </c>
      <c r="V20" s="51">
        <f t="shared" si="12"/>
        <v>2.92632396435E-2</v>
      </c>
      <c r="W20" s="51">
        <f t="shared" si="37"/>
        <v>0.13580382842565117</v>
      </c>
      <c r="X20" s="51">
        <f t="shared" si="38"/>
        <v>3.7949447477606353E-3</v>
      </c>
      <c r="Y20" s="36">
        <f t="shared" si="13"/>
        <v>2.5299631651737567E-3</v>
      </c>
      <c r="Z20">
        <f t="shared" si="14"/>
        <v>9.7544132144999993E-3</v>
      </c>
      <c r="AA20" s="54">
        <f>INDEX((WasteGen!$M$2:$M$52),MATCH(A20,WasteGen!$A$2:$A$52,0))</f>
        <v>19.508826428999999</v>
      </c>
      <c r="AB20" s="54">
        <f t="shared" si="15"/>
        <v>0.58526479286999999</v>
      </c>
      <c r="AC20" s="54">
        <f t="shared" si="39"/>
        <v>2.5320685622150525</v>
      </c>
      <c r="AD20" s="54">
        <f t="shared" si="40"/>
        <v>0.14115920057406281</v>
      </c>
      <c r="AE20" s="21">
        <f t="shared" si="16"/>
        <v>9.4106133716041873E-2</v>
      </c>
      <c r="AF20">
        <f t="shared" si="17"/>
        <v>0.19508826429000001</v>
      </c>
      <c r="AG20" s="58">
        <f>INDEX((WasteGen!$N$2:$N$52),MATCH(A20,WasteGen!$A$2:$A$52,0))</f>
        <v>1.17052958574</v>
      </c>
      <c r="AH20" s="58">
        <f t="shared" si="18"/>
        <v>1.7557943786099999E-3</v>
      </c>
      <c r="AI20" s="58">
        <f t="shared" si="41"/>
        <v>7.9039601404556625E-3</v>
      </c>
      <c r="AJ20" s="58">
        <f t="shared" si="42"/>
        <v>3.1522319931136017E-4</v>
      </c>
      <c r="AK20" s="56">
        <f t="shared" si="19"/>
        <v>2.1014879954090677E-4</v>
      </c>
      <c r="AL20">
        <f t="shared" si="20"/>
        <v>5.8526479286999996E-4</v>
      </c>
      <c r="AM20" s="62">
        <f>INDEX((WasteGen!$P$2:$P$52),MATCH(A20,WasteGen!$A$2:$A$52,0))</f>
        <v>5.9130000000000003</v>
      </c>
      <c r="AN20" s="62">
        <f>AM20*$L$7*$A$6*B20</f>
        <v>0.13304250000000001</v>
      </c>
      <c r="AO20" s="62">
        <f>AN20</f>
        <v>0.13304250000000001</v>
      </c>
      <c r="AP20" s="62"/>
      <c r="AQ20" s="60">
        <f t="shared" si="22"/>
        <v>0</v>
      </c>
      <c r="AR20">
        <f>AM20*$L$7*(1-$A$6)*B20</f>
        <v>4.4347499999999998E-2</v>
      </c>
      <c r="AS20" s="68">
        <f>INDEX((WasteGen!$Q$2:$Q$52),MATCH(A20,WasteGen!$A$2:$A$52,0))</f>
        <v>0.53685400000000005</v>
      </c>
      <c r="AT20" s="68">
        <f t="shared" si="23"/>
        <v>6.0396075000000004E-3</v>
      </c>
      <c r="AU20" s="68">
        <f>AT20</f>
        <v>6.0396075000000004E-3</v>
      </c>
      <c r="AV20" s="68">
        <v>0</v>
      </c>
      <c r="AW20" s="64">
        <f>AV20*$A$7*$A$10</f>
        <v>0</v>
      </c>
      <c r="AX20" s="3"/>
      <c r="AY20" s="3"/>
      <c r="AZ20" s="3"/>
      <c r="BA20" s="3"/>
      <c r="BC20" s="2">
        <f t="shared" si="24"/>
        <v>32.723695425218892</v>
      </c>
      <c r="BD20" s="2">
        <f t="shared" si="25"/>
        <v>818.09238563047234</v>
      </c>
      <c r="BE20">
        <f t="shared" si="26"/>
        <v>32.723695425218892</v>
      </c>
      <c r="BF20">
        <f t="shared" si="27"/>
        <v>818.09238563047234</v>
      </c>
      <c r="BG20" s="38"/>
      <c r="BI20" s="2">
        <f t="shared" si="28"/>
        <v>32.723695425218892</v>
      </c>
      <c r="BJ20">
        <f t="shared" si="29"/>
        <v>32.723695425218892</v>
      </c>
      <c r="BL20" s="2">
        <f t="shared" si="30"/>
        <v>818.09238563047234</v>
      </c>
      <c r="BM20">
        <f t="shared" si="30"/>
        <v>818.09238563047234</v>
      </c>
      <c r="BO20">
        <f t="shared" si="31"/>
        <v>33.229446520521869</v>
      </c>
      <c r="BP20">
        <f t="shared" si="43"/>
        <v>165.74648938667661</v>
      </c>
    </row>
    <row r="21" spans="1:68" x14ac:dyDescent="0.25">
      <c r="A21" s="24">
        <f t="shared" si="32"/>
        <v>2006</v>
      </c>
      <c r="B21" s="24">
        <v>1</v>
      </c>
      <c r="C21" s="40">
        <f>INDEX((WasteGen!$I$2:$I$52),MATCH(A21,WasteGen!$A$2:$A$52,0))</f>
        <v>61.056597101999998</v>
      </c>
      <c r="D21" s="40">
        <f t="shared" si="2"/>
        <v>8.7005650870349989</v>
      </c>
      <c r="E21" s="40">
        <f t="shared" si="3"/>
        <v>23.021891505343714</v>
      </c>
      <c r="F21" s="40">
        <f>E20*(1-Sce2Comp!$F$9)</f>
        <v>7.0435820355066197</v>
      </c>
      <c r="G21" s="34">
        <f t="shared" si="4"/>
        <v>4.6957213570044125</v>
      </c>
      <c r="H21">
        <f t="shared" si="5"/>
        <v>2.9001883623449998</v>
      </c>
      <c r="I21" s="45">
        <f>INDEX((WasteGen!$J$2:$J$52),MATCH(A21,WasteGen!$A$2:$A$52,0))</f>
        <v>203.52199034</v>
      </c>
      <c r="J21" s="45">
        <f t="shared" si="6"/>
        <v>89.753197739939992</v>
      </c>
      <c r="K21" s="45">
        <f t="shared" si="33"/>
        <v>350.9763804262227</v>
      </c>
      <c r="L21" s="45">
        <f t="shared" si="34"/>
        <v>48.405923029114291</v>
      </c>
      <c r="M21" s="43">
        <f t="shared" si="7"/>
        <v>32.270615352742858</v>
      </c>
      <c r="N21">
        <f t="shared" si="8"/>
        <v>29.917732579979997</v>
      </c>
      <c r="O21" s="48">
        <f>INDEX((WasteGen!$K$2:$K$52),MATCH(A21,WasteGen!$A$2:$A$52,0))</f>
        <v>48.845277681599995</v>
      </c>
      <c r="P21" s="48">
        <f t="shared" si="9"/>
        <v>4.7624145739559989</v>
      </c>
      <c r="Q21" s="48">
        <f t="shared" si="35"/>
        <v>23.177318190058152</v>
      </c>
      <c r="R21" s="48">
        <f t="shared" si="36"/>
        <v>1.3352311691752603</v>
      </c>
      <c r="S21" s="49">
        <f t="shared" si="10"/>
        <v>0.89015411278350687</v>
      </c>
      <c r="T21">
        <f t="shared" si="11"/>
        <v>1.5874715246519999</v>
      </c>
      <c r="U21" s="51">
        <f>INDEX((WasteGen!$L$2:$L$52),MATCH(A21,WasteGen!$A$2:$A$52,0))</f>
        <v>8.140879613600001</v>
      </c>
      <c r="V21" s="51">
        <f t="shared" si="12"/>
        <v>3.0528298551000008E-2</v>
      </c>
      <c r="W21" s="51">
        <f t="shared" si="37"/>
        <v>0.16166121082732204</v>
      </c>
      <c r="X21" s="51">
        <f t="shared" si="38"/>
        <v>4.6709161493291348E-3</v>
      </c>
      <c r="Y21" s="36">
        <f t="shared" si="13"/>
        <v>3.1139440995527562E-3</v>
      </c>
      <c r="Z21">
        <f t="shared" si="14"/>
        <v>1.0176099517000001E-2</v>
      </c>
      <c r="AA21" s="54">
        <f>INDEX((WasteGen!$M$2:$M$52),MATCH(A21,WasteGen!$A$2:$A$52,0))</f>
        <v>20.352199034000002</v>
      </c>
      <c r="AB21" s="54">
        <f t="shared" si="15"/>
        <v>0.6105659710200001</v>
      </c>
      <c r="AC21" s="54">
        <f t="shared" si="39"/>
        <v>2.9714510500074551</v>
      </c>
      <c r="AD21" s="54">
        <f t="shared" si="40"/>
        <v>0.17118348322759747</v>
      </c>
      <c r="AE21" s="21">
        <f t="shared" si="16"/>
        <v>0.11412232215173164</v>
      </c>
      <c r="AF21">
        <f t="shared" si="17"/>
        <v>0.20352199034000001</v>
      </c>
      <c r="AG21" s="58">
        <f>INDEX((WasteGen!$N$2:$N$52),MATCH(A21,WasteGen!$A$2:$A$52,0))</f>
        <v>1.22113194204</v>
      </c>
      <c r="AH21" s="58">
        <f t="shared" si="18"/>
        <v>1.8316979130599998E-3</v>
      </c>
      <c r="AI21" s="58">
        <f t="shared" si="41"/>
        <v>9.350177368742222E-3</v>
      </c>
      <c r="AJ21" s="58">
        <f t="shared" si="42"/>
        <v>3.8548068477343994E-4</v>
      </c>
      <c r="AK21" s="56">
        <f t="shared" si="19"/>
        <v>2.5698712318229328E-4</v>
      </c>
      <c r="AL21">
        <f t="shared" si="20"/>
        <v>6.1056597101999995E-4</v>
      </c>
      <c r="AM21" s="62">
        <f>INDEX((WasteGen!$P$2:$P$52),MATCH(A21,WasteGen!$A$2:$A$52,0))</f>
        <v>8.0559999999999992</v>
      </c>
      <c r="AN21" s="62">
        <f t="shared" si="21"/>
        <v>0.18125999999999998</v>
      </c>
      <c r="AO21" s="62">
        <f>AN21+AO20*$L$9</f>
        <v>0.31037049989712739</v>
      </c>
      <c r="AP21" s="62">
        <f>AO20*(1-$L$9)</f>
        <v>3.9320001028726043E-3</v>
      </c>
      <c r="AQ21" s="60">
        <f t="shared" si="22"/>
        <v>2.6213334019150694E-3</v>
      </c>
      <c r="AR21">
        <f t="shared" ref="AR21:AR65" si="44">AM21*$L$7*(1-$A$6)*B21</f>
        <v>6.0419999999999995E-2</v>
      </c>
      <c r="AS21" s="68">
        <f>INDEX((WasteGen!$Q$2:$Q$52),MATCH(A21,WasteGen!$A$2:$A$52,0))</f>
        <v>0.49882599999999999</v>
      </c>
      <c r="AT21" s="68">
        <f t="shared" si="23"/>
        <v>5.6117924999999997E-3</v>
      </c>
      <c r="AU21" s="68">
        <f>AT21+AU20*$M$9</f>
        <v>1.0707196853801643E-2</v>
      </c>
      <c r="AV21" s="68">
        <f>AU20*(1-$M$9)</f>
        <v>9.442031461983566E-4</v>
      </c>
      <c r="AW21" s="64">
        <f t="shared" ref="AW21:AW65" si="45">AV21*$A$7*$A$10</f>
        <v>6.2946876413223773E-4</v>
      </c>
      <c r="AX21" s="3"/>
      <c r="AY21" s="3"/>
      <c r="AZ21" s="3"/>
      <c r="BA21" s="3"/>
      <c r="BC21" s="2">
        <f t="shared" si="24"/>
        <v>37.977234878071286</v>
      </c>
      <c r="BD21" s="2">
        <f t="shared" si="25"/>
        <v>949.43087195178214</v>
      </c>
      <c r="BE21">
        <f t="shared" si="26"/>
        <v>37.976605409307155</v>
      </c>
      <c r="BF21">
        <f t="shared" si="27"/>
        <v>949.41513523267884</v>
      </c>
      <c r="BG21" s="38"/>
      <c r="BI21" s="2">
        <f t="shared" si="28"/>
        <v>37.977234878071286</v>
      </c>
      <c r="BJ21">
        <f t="shared" si="29"/>
        <v>37.976605409307155</v>
      </c>
      <c r="BL21" s="2">
        <f t="shared" si="30"/>
        <v>949.43087195178214</v>
      </c>
      <c r="BM21" s="67">
        <f t="shared" si="30"/>
        <v>949.41513523267884</v>
      </c>
      <c r="BO21">
        <f t="shared" si="31"/>
        <v>34.680121122805019</v>
      </c>
      <c r="BP21">
        <f t="shared" si="43"/>
        <v>200.42661050948163</v>
      </c>
    </row>
    <row r="22" spans="1:68" ht="15" customHeight="1" x14ac:dyDescent="0.25">
      <c r="A22" s="24">
        <f t="shared" si="32"/>
        <v>2007</v>
      </c>
      <c r="B22" s="24">
        <v>1</v>
      </c>
      <c r="C22" s="40">
        <f>INDEX((WasteGen!$I$2:$I$52),MATCH(A22,WasteGen!$A$2:$A$52,0))</f>
        <v>59.162898941999998</v>
      </c>
      <c r="D22" s="40">
        <f t="shared" si="2"/>
        <v>8.4307130992349997</v>
      </c>
      <c r="E22" s="40">
        <f t="shared" si="3"/>
        <v>23.862748472924494</v>
      </c>
      <c r="F22" s="40">
        <f>E21*(1-Sce2Comp!$F$9)</f>
        <v>7.5898561316542219</v>
      </c>
      <c r="G22" s="34">
        <f t="shared" si="4"/>
        <v>5.059904087769481</v>
      </c>
      <c r="H22">
        <f t="shared" si="5"/>
        <v>2.810237699745</v>
      </c>
      <c r="I22" s="45">
        <f>INDEX((WasteGen!$J$2:$J$52),MATCH(A22,WasteGen!$A$2:$A$52,0))</f>
        <v>197.20966314</v>
      </c>
      <c r="J22" s="45">
        <f t="shared" si="6"/>
        <v>86.969461444740006</v>
      </c>
      <c r="K22" s="45">
        <f t="shared" si="33"/>
        <v>383.07588506669174</v>
      </c>
      <c r="L22" s="45">
        <f t="shared" si="34"/>
        <v>54.869956804270934</v>
      </c>
      <c r="M22" s="43">
        <f t="shared" si="7"/>
        <v>36.57997120284729</v>
      </c>
      <c r="N22">
        <f t="shared" si="8"/>
        <v>28.989820481579997</v>
      </c>
      <c r="O22" s="48">
        <f>INDEX((WasteGen!$K$2:$K$52),MATCH(A22,WasteGen!$A$2:$A$52,0))</f>
        <v>47.330319153600001</v>
      </c>
      <c r="P22" s="48">
        <f t="shared" si="9"/>
        <v>4.6147061174760005</v>
      </c>
      <c r="Q22" s="48">
        <f t="shared" si="35"/>
        <v>26.22509435987994</v>
      </c>
      <c r="R22" s="48">
        <f t="shared" si="36"/>
        <v>1.5669299476542125</v>
      </c>
      <c r="S22" s="49">
        <f t="shared" si="10"/>
        <v>1.0446199651028083</v>
      </c>
      <c r="T22">
        <f t="shared" si="11"/>
        <v>1.5382353724920002</v>
      </c>
      <c r="U22" s="51">
        <f>INDEX((WasteGen!$L$2:$L$52),MATCH(A22,WasteGen!$A$2:$A$52,0))</f>
        <v>7.8883865256000005</v>
      </c>
      <c r="V22" s="51">
        <f t="shared" si="12"/>
        <v>2.9581449471000002E-2</v>
      </c>
      <c r="W22" s="51">
        <f t="shared" si="37"/>
        <v>0.18568239024461852</v>
      </c>
      <c r="X22" s="51">
        <f t="shared" si="38"/>
        <v>5.5602700537035312E-3</v>
      </c>
      <c r="Y22" s="36">
        <f t="shared" si="13"/>
        <v>3.7068467024690206E-3</v>
      </c>
      <c r="Z22">
        <f t="shared" si="14"/>
        <v>9.8604831570000013E-3</v>
      </c>
      <c r="AA22" s="54">
        <f>INDEX((WasteGen!$M$2:$M$52),MATCH(A22,WasteGen!$A$2:$A$52,0))</f>
        <v>19.720966314000002</v>
      </c>
      <c r="AB22" s="54">
        <f t="shared" si="15"/>
        <v>0.59162898942000008</v>
      </c>
      <c r="AC22" s="54">
        <f t="shared" si="39"/>
        <v>3.3621915845999921</v>
      </c>
      <c r="AD22" s="54">
        <f t="shared" si="40"/>
        <v>0.20088845482746312</v>
      </c>
      <c r="AE22" s="21">
        <f t="shared" si="16"/>
        <v>0.13392563655164208</v>
      </c>
      <c r="AF22">
        <f t="shared" si="17"/>
        <v>0.19720966314000002</v>
      </c>
      <c r="AG22" s="58">
        <f>INDEX((WasteGen!$N$2:$N$52),MATCH(A22,WasteGen!$A$2:$A$52,0))</f>
        <v>1.1832579788399999</v>
      </c>
      <c r="AH22" s="58">
        <f t="shared" si="18"/>
        <v>1.77488696826E-3</v>
      </c>
      <c r="AI22" s="58">
        <f t="shared" si="41"/>
        <v>1.0669050805708263E-2</v>
      </c>
      <c r="AJ22" s="58">
        <f t="shared" si="42"/>
        <v>4.5601353129395768E-4</v>
      </c>
      <c r="AK22" s="56">
        <f t="shared" si="19"/>
        <v>3.0400902086263844E-4</v>
      </c>
      <c r="AL22">
        <f t="shared" si="20"/>
        <v>5.9162898942E-4</v>
      </c>
      <c r="AM22" s="62">
        <f>INDEX((WasteGen!$P$2:$P$52),MATCH(A22,WasteGen!$A$2:$A$52,0))</f>
        <v>13.077</v>
      </c>
      <c r="AN22" s="62">
        <f t="shared" si="21"/>
        <v>0.29423250000000001</v>
      </c>
      <c r="AO22" s="62">
        <f t="shared" ref="AO22:AO65" si="46">AN22+AO21*$L$9</f>
        <v>0.59543016537038507</v>
      </c>
      <c r="AP22" s="62">
        <f t="shared" ref="AP22:AP65" si="47">AO21*(1-$L$9)</f>
        <v>9.1728345267424044E-3</v>
      </c>
      <c r="AQ22" s="60">
        <f t="shared" si="22"/>
        <v>6.1152230178282696E-3</v>
      </c>
      <c r="AR22">
        <f t="shared" si="44"/>
        <v>9.8077499999999998E-2</v>
      </c>
      <c r="AS22" s="68">
        <f>INDEX((WasteGen!$Q$2:$Q$52),MATCH(A22,WasteGen!$A$2:$A$52,0))</f>
        <v>0.88669200000000004</v>
      </c>
      <c r="AT22" s="68">
        <f t="shared" si="23"/>
        <v>9.9752850000000004E-3</v>
      </c>
      <c r="AU22" s="68">
        <f t="shared" ref="AU22:AU65" si="48">AT22+AU21*$M$9</f>
        <v>1.900857026992394E-2</v>
      </c>
      <c r="AV22" s="68">
        <f t="shared" ref="AV22:AV65" si="49">AU21*(1-$M$9)</f>
        <v>1.6739115838777033E-3</v>
      </c>
      <c r="AW22" s="64">
        <f t="shared" si="45"/>
        <v>1.1159410559184687E-3</v>
      </c>
      <c r="AX22" s="3"/>
      <c r="AY22" s="133" t="s">
        <v>129</v>
      </c>
      <c r="AZ22" s="133"/>
      <c r="BA22" s="133"/>
      <c r="BC22" s="2">
        <f t="shared" si="24"/>
        <v>42.829662912068301</v>
      </c>
      <c r="BD22" s="2">
        <f t="shared" si="25"/>
        <v>1070.7415728017074</v>
      </c>
      <c r="BE22">
        <f t="shared" si="26"/>
        <v>42.828546971012379</v>
      </c>
      <c r="BF22">
        <f t="shared" si="27"/>
        <v>1070.7136742753096</v>
      </c>
      <c r="BG22" s="38"/>
      <c r="BH22" s="112"/>
      <c r="BI22" s="2">
        <f t="shared" si="28"/>
        <v>42.829662912068301</v>
      </c>
      <c r="BJ22">
        <f t="shared" si="29"/>
        <v>42.828546971012379</v>
      </c>
      <c r="BL22" s="2">
        <f t="shared" si="30"/>
        <v>1070.7415728017074</v>
      </c>
      <c r="BM22" s="67">
        <f t="shared" si="30"/>
        <v>1070.7136742753096</v>
      </c>
      <c r="BO22">
        <f t="shared" si="31"/>
        <v>33.644032829103416</v>
      </c>
      <c r="BP22">
        <f t="shared" si="43"/>
        <v>234.07064333858506</v>
      </c>
    </row>
    <row r="23" spans="1:68" x14ac:dyDescent="0.25">
      <c r="A23" s="24">
        <f t="shared" si="32"/>
        <v>2008</v>
      </c>
      <c r="B23" s="24">
        <v>1</v>
      </c>
      <c r="C23" s="40">
        <f>INDEX((WasteGen!$I$2:$I$52),MATCH(A23,WasteGen!$A$2:$A$52,0))</f>
        <v>59.923617104999998</v>
      </c>
      <c r="D23" s="40">
        <f t="shared" si="2"/>
        <v>8.5391154374624989</v>
      </c>
      <c r="E23" s="40">
        <f t="shared" si="3"/>
        <v>24.534794092370127</v>
      </c>
      <c r="F23" s="40">
        <f>E22*(1-Sce2Comp!$F$9)</f>
        <v>7.8670698180168648</v>
      </c>
      <c r="G23" s="34">
        <f t="shared" si="4"/>
        <v>5.2447132120112432</v>
      </c>
      <c r="H23">
        <f t="shared" si="5"/>
        <v>2.8463718124874999</v>
      </c>
      <c r="I23" s="45">
        <f>INDEX((WasteGen!$J$2:$J$52),MATCH(A23,WasteGen!$A$2:$A$52,0))</f>
        <v>199.74539035000001</v>
      </c>
      <c r="J23" s="45">
        <f t="shared" si="6"/>
        <v>88.087717144350009</v>
      </c>
      <c r="K23" s="45">
        <f t="shared" si="33"/>
        <v>411.27536346163782</v>
      </c>
      <c r="L23" s="45">
        <f t="shared" si="34"/>
        <v>59.888238749403889</v>
      </c>
      <c r="M23" s="43">
        <f t="shared" si="7"/>
        <v>39.925492499602591</v>
      </c>
      <c r="N23">
        <f t="shared" si="8"/>
        <v>29.362572381450001</v>
      </c>
      <c r="O23" s="48">
        <f>INDEX((WasteGen!$K$2:$K$52),MATCH(A23,WasteGen!$A$2:$A$52,0))</f>
        <v>47.938893684</v>
      </c>
      <c r="P23" s="48">
        <f t="shared" si="9"/>
        <v>4.6740421341900005</v>
      </c>
      <c r="Q23" s="48">
        <f t="shared" si="35"/>
        <v>29.126158041792397</v>
      </c>
      <c r="R23" s="48">
        <f t="shared" si="36"/>
        <v>1.7729784522775434</v>
      </c>
      <c r="S23" s="49">
        <f t="shared" si="10"/>
        <v>1.1819856348516955</v>
      </c>
      <c r="T23">
        <f t="shared" si="11"/>
        <v>1.5580140447300002</v>
      </c>
      <c r="U23" s="51">
        <f>INDEX((WasteGen!$L$2:$L$52),MATCH(A23,WasteGen!$A$2:$A$52,0))</f>
        <v>7.9898156140000003</v>
      </c>
      <c r="V23" s="51">
        <f t="shared" si="12"/>
        <v>2.99618085525E-2</v>
      </c>
      <c r="W23" s="51">
        <f t="shared" si="37"/>
        <v>0.20925773027635478</v>
      </c>
      <c r="X23" s="51">
        <f t="shared" si="38"/>
        <v>6.3864685207637561E-3</v>
      </c>
      <c r="Y23" s="36">
        <f t="shared" si="13"/>
        <v>4.2576456805091707E-3</v>
      </c>
      <c r="Z23">
        <f t="shared" si="14"/>
        <v>9.9872695175000012E-3</v>
      </c>
      <c r="AA23" s="54">
        <f>INDEX((WasteGen!$M$2:$M$52),MATCH(A23,WasteGen!$A$2:$A$52,0))</f>
        <v>19.974539035000003</v>
      </c>
      <c r="AB23" s="54">
        <f t="shared" si="15"/>
        <v>0.59923617105000004</v>
      </c>
      <c r="AC23" s="54">
        <f t="shared" si="39"/>
        <v>3.7341228258708199</v>
      </c>
      <c r="AD23" s="54">
        <f t="shared" si="40"/>
        <v>0.22730492977917222</v>
      </c>
      <c r="AE23" s="21">
        <f t="shared" si="16"/>
        <v>0.15153661985278147</v>
      </c>
      <c r="AF23">
        <f t="shared" si="17"/>
        <v>0.19974539035000002</v>
      </c>
      <c r="AG23" s="58">
        <f>INDEX((WasteGen!$N$2:$N$52),MATCH(A23,WasteGen!$A$2:$A$52,0))</f>
        <v>1.1984723421000001</v>
      </c>
      <c r="AH23" s="58">
        <f t="shared" si="18"/>
        <v>1.7977085131500002E-3</v>
      </c>
      <c r="AI23" s="58">
        <f t="shared" si="41"/>
        <v>1.194642357103275E-2</v>
      </c>
      <c r="AJ23" s="58">
        <f t="shared" si="42"/>
        <v>5.203357478255128E-4</v>
      </c>
      <c r="AK23" s="56">
        <f t="shared" si="19"/>
        <v>3.4689049855034183E-4</v>
      </c>
      <c r="AL23">
        <f t="shared" si="20"/>
        <v>5.9923617105000007E-4</v>
      </c>
      <c r="AM23" s="62">
        <f>INDEX((WasteGen!$P$2:$P$52),MATCH(A23,WasteGen!$A$2:$A$52,0))</f>
        <v>12.148</v>
      </c>
      <c r="AN23" s="62">
        <f t="shared" si="21"/>
        <v>0.27332999999999996</v>
      </c>
      <c r="AO23" s="62">
        <f t="shared" si="46"/>
        <v>0.85116254452373974</v>
      </c>
      <c r="AP23" s="62">
        <f t="shared" si="47"/>
        <v>1.7597620846645286E-2</v>
      </c>
      <c r="AQ23" s="60">
        <f t="shared" si="22"/>
        <v>1.1731747231096858E-2</v>
      </c>
      <c r="AR23">
        <f t="shared" si="44"/>
        <v>9.1109999999999997E-2</v>
      </c>
      <c r="AS23" s="68">
        <f>INDEX((WasteGen!$Q$2:$Q$52),MATCH(A23,WasteGen!$A$2:$A$52,0))</f>
        <v>0.79310400000000003</v>
      </c>
      <c r="AT23" s="68">
        <f t="shared" si="23"/>
        <v>8.9224200000000004E-3</v>
      </c>
      <c r="AU23" s="68">
        <f t="shared" si="48"/>
        <v>2.4959281950534852E-2</v>
      </c>
      <c r="AV23" s="68">
        <f t="shared" si="49"/>
        <v>2.9717083193890872E-3</v>
      </c>
      <c r="AW23" s="64">
        <f t="shared" si="45"/>
        <v>1.9811388795927245E-3</v>
      </c>
      <c r="AX23" s="3"/>
      <c r="AY23" s="133"/>
      <c r="AZ23" s="133"/>
      <c r="BA23" s="133"/>
      <c r="BC23" s="2">
        <f t="shared" si="24"/>
        <v>46.522045388608056</v>
      </c>
      <c r="BD23" s="2">
        <f t="shared" si="25"/>
        <v>1163.0511347152014</v>
      </c>
      <c r="BE23">
        <f t="shared" si="26"/>
        <v>46.520064249728463</v>
      </c>
      <c r="BF23">
        <f t="shared" si="27"/>
        <v>1163.0016062432117</v>
      </c>
      <c r="BG23" s="38"/>
      <c r="BH23" s="112"/>
      <c r="BI23" s="2">
        <f t="shared" si="28"/>
        <v>46.522045388608056</v>
      </c>
      <c r="BJ23">
        <f t="shared" si="29"/>
        <v>46.520064249728463</v>
      </c>
      <c r="BL23" s="2">
        <f t="shared" si="30"/>
        <v>1163.0511347152014</v>
      </c>
      <c r="BM23" s="67">
        <f t="shared" si="30"/>
        <v>1163.0016062432117</v>
      </c>
      <c r="BO23">
        <f t="shared" si="31"/>
        <v>34.068400134706053</v>
      </c>
      <c r="BP23">
        <f t="shared" si="43"/>
        <v>268.13904347329111</v>
      </c>
    </row>
    <row r="24" spans="1:68" x14ac:dyDescent="0.25">
      <c r="A24" s="24">
        <f t="shared" si="32"/>
        <v>2009</v>
      </c>
      <c r="B24" s="24">
        <v>1</v>
      </c>
      <c r="C24" s="40">
        <f>INDEX((WasteGen!$I$2:$I$52),MATCH(A24,WasteGen!$A$2:$A$52,0))</f>
        <v>62.391682431</v>
      </c>
      <c r="D24" s="40">
        <f t="shared" si="2"/>
        <v>8.8908147464175009</v>
      </c>
      <c r="E24" s="40">
        <f t="shared" si="3"/>
        <v>25.336979051889976</v>
      </c>
      <c r="F24" s="40">
        <f>E23*(1-Sce2Comp!$F$9)</f>
        <v>8.088629786897652</v>
      </c>
      <c r="G24" s="34">
        <f t="shared" si="4"/>
        <v>5.3924198579317677</v>
      </c>
      <c r="H24">
        <f t="shared" si="5"/>
        <v>2.9636049154725002</v>
      </c>
      <c r="I24" s="45">
        <f>INDEX((WasteGen!$J$2:$J$52),MATCH(A24,WasteGen!$A$2:$A$52,0))</f>
        <v>207.97227477000001</v>
      </c>
      <c r="J24" s="45">
        <f t="shared" si="6"/>
        <v>91.71577317357</v>
      </c>
      <c r="K24" s="45">
        <f t="shared" si="33"/>
        <v>438.69432725904369</v>
      </c>
      <c r="L24" s="45">
        <f t="shared" si="34"/>
        <v>64.296809376164106</v>
      </c>
      <c r="M24" s="43">
        <f t="shared" si="7"/>
        <v>42.864539584109401</v>
      </c>
      <c r="N24">
        <f t="shared" si="8"/>
        <v>30.571924391189999</v>
      </c>
      <c r="O24" s="48">
        <f>INDEX((WasteGen!$K$2:$K$52),MATCH(A24,WasteGen!$A$2:$A$52,0))</f>
        <v>49.9133459448</v>
      </c>
      <c r="P24" s="48">
        <f t="shared" si="9"/>
        <v>4.8665512296180005</v>
      </c>
      <c r="Q24" s="48">
        <f t="shared" si="35"/>
        <v>32.023600985389166</v>
      </c>
      <c r="R24" s="48">
        <f t="shared" si="36"/>
        <v>1.9691082860212299</v>
      </c>
      <c r="S24" s="49">
        <f t="shared" si="10"/>
        <v>1.3127388573474865</v>
      </c>
      <c r="T24">
        <f t="shared" si="11"/>
        <v>1.622183743206</v>
      </c>
      <c r="U24" s="51">
        <f>INDEX((WasteGen!$L$2:$L$52),MATCH(A24,WasteGen!$A$2:$A$52,0))</f>
        <v>8.3188909907999999</v>
      </c>
      <c r="V24" s="51">
        <f t="shared" si="12"/>
        <v>3.1195841215500002E-2</v>
      </c>
      <c r="W24" s="51">
        <f t="shared" si="37"/>
        <v>0.23325623896411313</v>
      </c>
      <c r="X24" s="51">
        <f t="shared" si="38"/>
        <v>7.1973325277416541E-3</v>
      </c>
      <c r="Y24" s="36">
        <f t="shared" si="13"/>
        <v>4.7982216851611024E-3</v>
      </c>
      <c r="Z24">
        <f t="shared" si="14"/>
        <v>1.03986137385E-2</v>
      </c>
      <c r="AA24" s="54">
        <f>INDEX((WasteGen!$M$2:$M$52),MATCH(A24,WasteGen!$A$2:$A$52,0))</f>
        <v>20.797227477000003</v>
      </c>
      <c r="AB24" s="54">
        <f t="shared" si="15"/>
        <v>0.62391682431000006</v>
      </c>
      <c r="AC24" s="54">
        <f t="shared" si="39"/>
        <v>4.1055898699216877</v>
      </c>
      <c r="AD24" s="54">
        <f t="shared" si="40"/>
        <v>0.25244978025913201</v>
      </c>
      <c r="AE24" s="21">
        <f t="shared" si="16"/>
        <v>0.168299853506088</v>
      </c>
      <c r="AF24">
        <f t="shared" si="17"/>
        <v>0.20797227477000005</v>
      </c>
      <c r="AG24" s="58">
        <f>INDEX((WasteGen!$N$2:$N$52),MATCH(A24,WasteGen!$A$2:$A$52,0))</f>
        <v>1.2478336486200001</v>
      </c>
      <c r="AH24" s="58">
        <f t="shared" si="18"/>
        <v>1.8717504729300004E-3</v>
      </c>
      <c r="AI24" s="58">
        <f t="shared" si="41"/>
        <v>1.3235540091245248E-2</v>
      </c>
      <c r="AJ24" s="58">
        <f t="shared" si="42"/>
        <v>5.8263395271750237E-4</v>
      </c>
      <c r="AK24" s="56">
        <f t="shared" si="19"/>
        <v>3.8842263514500156E-4</v>
      </c>
      <c r="AL24">
        <f t="shared" si="20"/>
        <v>6.2391682431000011E-4</v>
      </c>
      <c r="AM24" s="62">
        <f>INDEX((WasteGen!$P$2:$P$52),MATCH(A24,WasteGen!$A$2:$A$52,0))</f>
        <v>9.1259999999999994</v>
      </c>
      <c r="AN24" s="62">
        <f t="shared" si="21"/>
        <v>0.20533499999999999</v>
      </c>
      <c r="AO24" s="62">
        <f t="shared" si="46"/>
        <v>1.0313418896568465</v>
      </c>
      <c r="AP24" s="62">
        <f t="shared" si="47"/>
        <v>2.51556548668933E-2</v>
      </c>
      <c r="AQ24" s="60">
        <f t="shared" si="22"/>
        <v>1.6770436577928864E-2</v>
      </c>
      <c r="AR24">
        <f t="shared" si="44"/>
        <v>6.8444999999999992E-2</v>
      </c>
      <c r="AS24" s="68">
        <f>INDEX((WasteGen!$Q$2:$Q$52),MATCH(A24,WasteGen!$A$2:$A$52,0))</f>
        <v>1.1668799999999999</v>
      </c>
      <c r="AT24" s="68">
        <f t="shared" si="23"/>
        <v>1.3127399999999997E-2</v>
      </c>
      <c r="AU24" s="68">
        <f t="shared" si="48"/>
        <v>3.4184668029175413E-2</v>
      </c>
      <c r="AV24" s="68">
        <f t="shared" si="49"/>
        <v>3.902013921359436E-3</v>
      </c>
      <c r="AW24" s="64">
        <f t="shared" si="45"/>
        <v>2.601342614239624E-3</v>
      </c>
      <c r="AX24" s="3"/>
      <c r="AY24" s="133"/>
      <c r="AZ24" s="133"/>
      <c r="BA24" s="133"/>
      <c r="BC24" s="2">
        <f t="shared" si="24"/>
        <v>49.762556576407221</v>
      </c>
      <c r="BD24" s="2">
        <f t="shared" si="25"/>
        <v>1244.0639144101806</v>
      </c>
      <c r="BE24">
        <f t="shared" si="26"/>
        <v>49.759955233792979</v>
      </c>
      <c r="BF24">
        <f t="shared" si="27"/>
        <v>1243.9988808448245</v>
      </c>
      <c r="BG24" s="83">
        <v>11.9</v>
      </c>
      <c r="BH24" s="112"/>
      <c r="BI24" s="2">
        <f t="shared" si="28"/>
        <v>37.862556576407222</v>
      </c>
      <c r="BJ24">
        <f t="shared" si="29"/>
        <v>37.859955233792981</v>
      </c>
      <c r="BL24" s="2">
        <f t="shared" si="30"/>
        <v>946.56391441018059</v>
      </c>
      <c r="BM24" s="67">
        <f t="shared" si="30"/>
        <v>946.4988808448245</v>
      </c>
      <c r="BO24">
        <f t="shared" si="31"/>
        <v>35.445152855201307</v>
      </c>
      <c r="BP24">
        <f t="shared" si="43"/>
        <v>303.5841963284924</v>
      </c>
    </row>
    <row r="25" spans="1:68" x14ac:dyDescent="0.25">
      <c r="A25" s="24">
        <f t="shared" si="32"/>
        <v>2010</v>
      </c>
      <c r="B25" s="24">
        <v>1</v>
      </c>
      <c r="C25" s="40">
        <f>INDEX((WasteGen!$I$2:$I$52),MATCH(A25,WasteGen!$A$2:$A$52,0))</f>
        <v>64.153748977500001</v>
      </c>
      <c r="D25" s="40">
        <f t="shared" si="2"/>
        <v>9.1419092292937503</v>
      </c>
      <c r="E25" s="40">
        <f t="shared" si="3"/>
        <v>26.125794193760669</v>
      </c>
      <c r="F25" s="40">
        <f>E24*(1-Sce2Comp!$F$9)</f>
        <v>8.3530940874230577</v>
      </c>
      <c r="G25" s="34">
        <f t="shared" si="4"/>
        <v>5.5687293916153715</v>
      </c>
      <c r="H25">
        <f t="shared" si="5"/>
        <v>3.0473030764312501</v>
      </c>
      <c r="I25" s="45">
        <f>INDEX((WasteGen!$J$2:$J$52),MATCH(A25,WasteGen!$A$2:$A$52,0))</f>
        <v>213.845829925</v>
      </c>
      <c r="J25" s="45">
        <f t="shared" si="6"/>
        <v>94.306010996924996</v>
      </c>
      <c r="K25" s="45">
        <f t="shared" si="33"/>
        <v>464.41698014580004</v>
      </c>
      <c r="L25" s="45">
        <f t="shared" si="34"/>
        <v>68.58335811016866</v>
      </c>
      <c r="M25" s="43">
        <f t="shared" si="7"/>
        <v>45.722238740112438</v>
      </c>
      <c r="N25">
        <f t="shared" si="8"/>
        <v>31.435336998975</v>
      </c>
      <c r="O25" s="48">
        <f>INDEX((WasteGen!$K$2:$K$52),MATCH(A25,WasteGen!$A$2:$A$52,0))</f>
        <v>51.322999181999997</v>
      </c>
      <c r="P25" s="48">
        <f t="shared" si="9"/>
        <v>5.0039924202449999</v>
      </c>
      <c r="Q25" s="48">
        <f t="shared" si="35"/>
        <v>34.862600070155892</v>
      </c>
      <c r="R25" s="48">
        <f t="shared" si="36"/>
        <v>2.1649933354782722</v>
      </c>
      <c r="S25" s="49">
        <f t="shared" si="10"/>
        <v>1.4433288903188481</v>
      </c>
      <c r="T25">
        <f t="shared" si="11"/>
        <v>1.667997473415</v>
      </c>
      <c r="U25" s="51">
        <f>INDEX((WasteGen!$L$2:$L$52),MATCH(A25,WasteGen!$A$2:$A$52,0))</f>
        <v>8.5538331969999994</v>
      </c>
      <c r="V25" s="51">
        <f t="shared" si="12"/>
        <v>3.2076874488749997E-2</v>
      </c>
      <c r="W25" s="51">
        <f t="shared" si="37"/>
        <v>0.25731036220836684</v>
      </c>
      <c r="X25" s="51">
        <f t="shared" si="38"/>
        <v>8.0227512444962772E-3</v>
      </c>
      <c r="Y25" s="36">
        <f t="shared" si="13"/>
        <v>5.3485008296641845E-3</v>
      </c>
      <c r="Z25">
        <f t="shared" si="14"/>
        <v>1.0692291496249999E-2</v>
      </c>
      <c r="AA25" s="54">
        <f>INDEX((WasteGen!$M$2:$M$52),MATCH(A25,WasteGen!$A$2:$A$52,0))</f>
        <v>21.3845829925</v>
      </c>
      <c r="AB25" s="54">
        <f t="shared" si="15"/>
        <v>0.64153748977500002</v>
      </c>
      <c r="AC25" s="54">
        <f t="shared" si="39"/>
        <v>4.4695641115584479</v>
      </c>
      <c r="AD25" s="54">
        <f t="shared" si="40"/>
        <v>0.27756324813824002</v>
      </c>
      <c r="AE25" s="21">
        <f t="shared" si="16"/>
        <v>0.18504216542549334</v>
      </c>
      <c r="AF25">
        <f t="shared" si="17"/>
        <v>0.21384582992500001</v>
      </c>
      <c r="AG25" s="58">
        <f>INDEX((WasteGen!$N$2:$N$52),MATCH(A25,WasteGen!$A$2:$A$52,0))</f>
        <v>1.28307497955</v>
      </c>
      <c r="AH25" s="58">
        <f t="shared" si="18"/>
        <v>1.9246124693250001E-3</v>
      </c>
      <c r="AI25" s="58">
        <f t="shared" si="41"/>
        <v>1.4514647653276345E-2</v>
      </c>
      <c r="AJ25" s="58">
        <f t="shared" si="42"/>
        <v>6.4550490729390285E-4</v>
      </c>
      <c r="AK25" s="56">
        <f t="shared" si="19"/>
        <v>4.3033660486260187E-4</v>
      </c>
      <c r="AL25">
        <f t="shared" si="20"/>
        <v>6.4153748977500004E-4</v>
      </c>
      <c r="AM25" s="62">
        <f>INDEX((WasteGen!$P$2:$P$52),MATCH(A25,WasteGen!$A$2:$A$52,0))</f>
        <v>10.949</v>
      </c>
      <c r="AN25" s="62">
        <f t="shared" si="21"/>
        <v>0.24635249999999997</v>
      </c>
      <c r="AO25" s="62">
        <f t="shared" si="46"/>
        <v>1.2472136303789649</v>
      </c>
      <c r="AP25" s="62">
        <f t="shared" si="47"/>
        <v>3.0480759277881474E-2</v>
      </c>
      <c r="AQ25" s="60">
        <f t="shared" si="22"/>
        <v>2.0320506185254314E-2</v>
      </c>
      <c r="AR25">
        <f t="shared" si="44"/>
        <v>8.2117499999999996E-2</v>
      </c>
      <c r="AS25" s="68">
        <f>INDEX((WasteGen!$Q$2:$Q$52),MATCH(A25,WasteGen!$A$2:$A$52,0))</f>
        <v>1.131624</v>
      </c>
      <c r="AT25" s="68">
        <f t="shared" si="23"/>
        <v>1.2730769999999999E-2</v>
      </c>
      <c r="AU25" s="68">
        <f t="shared" si="48"/>
        <v>4.1571171683242536E-2</v>
      </c>
      <c r="AV25" s="68">
        <f t="shared" si="49"/>
        <v>5.3442663459328764E-3</v>
      </c>
      <c r="AW25" s="64">
        <f t="shared" si="45"/>
        <v>3.5628442306219173E-3</v>
      </c>
      <c r="AX25" s="3"/>
      <c r="AY25" s="133"/>
      <c r="AZ25" s="133"/>
      <c r="BA25" s="133"/>
      <c r="BC25" s="2">
        <f t="shared" si="24"/>
        <v>52.949001375322553</v>
      </c>
      <c r="BD25" s="2">
        <f t="shared" si="25"/>
        <v>1323.7250343830638</v>
      </c>
      <c r="BE25">
        <f t="shared" si="26"/>
        <v>52.945438531091931</v>
      </c>
      <c r="BF25">
        <f t="shared" si="27"/>
        <v>1323.6359632772983</v>
      </c>
      <c r="BG25" s="83">
        <v>9</v>
      </c>
      <c r="BI25" s="2">
        <f t="shared" si="28"/>
        <v>43.949001375322553</v>
      </c>
      <c r="BJ25">
        <f t="shared" si="29"/>
        <v>43.945438531091931</v>
      </c>
      <c r="BL25" s="2">
        <f t="shared" si="30"/>
        <v>1098.7250343830638</v>
      </c>
      <c r="BM25" s="67">
        <f t="shared" si="30"/>
        <v>1098.6359632772983</v>
      </c>
      <c r="BO25">
        <f t="shared" si="31"/>
        <v>36.457934707732271</v>
      </c>
      <c r="BP25">
        <f t="shared" si="43"/>
        <v>340.04213103622465</v>
      </c>
    </row>
    <row r="26" spans="1:68" x14ac:dyDescent="0.25">
      <c r="A26" s="24">
        <f t="shared" si="32"/>
        <v>2011</v>
      </c>
      <c r="B26" s="24">
        <v>1</v>
      </c>
      <c r="C26" s="40">
        <f>INDEX((WasteGen!$I$2:$I$52),MATCH(A26,WasteGen!$A$2:$A$52,0))</f>
        <v>62.174060999999995</v>
      </c>
      <c r="D26" s="40">
        <f t="shared" si="2"/>
        <v>8.8598036924999999</v>
      </c>
      <c r="E26" s="40">
        <f t="shared" si="3"/>
        <v>26.372447259179289</v>
      </c>
      <c r="F26" s="40">
        <f>E25*(1-Sce2Comp!$F$9)</f>
        <v>8.613150627081378</v>
      </c>
      <c r="G26" s="34">
        <f t="shared" si="4"/>
        <v>5.7421004180542514</v>
      </c>
      <c r="H26">
        <f t="shared" si="5"/>
        <v>2.9532678975</v>
      </c>
      <c r="I26" s="45">
        <f>INDEX((WasteGen!$J$2:$J$52),MATCH(A26,WasteGen!$A$2:$A$52,0))</f>
        <v>207.24687</v>
      </c>
      <c r="J26" s="45">
        <f t="shared" si="6"/>
        <v>91.39586967000001</v>
      </c>
      <c r="K26" s="45">
        <f t="shared" si="33"/>
        <v>483.20813604895278</v>
      </c>
      <c r="L26" s="45">
        <f t="shared" si="34"/>
        <v>72.604713766847283</v>
      </c>
      <c r="M26" s="43">
        <f t="shared" si="7"/>
        <v>48.403142511231522</v>
      </c>
      <c r="N26">
        <f t="shared" si="8"/>
        <v>30.465289889999998</v>
      </c>
      <c r="O26" s="48">
        <f>INDEX((WasteGen!$K$2:$K$52),MATCH(A26,WasteGen!$A$2:$A$52,0))</f>
        <v>49.739248799999999</v>
      </c>
      <c r="P26" s="48">
        <f t="shared" si="9"/>
        <v>4.8495767580000004</v>
      </c>
      <c r="Q26" s="48">
        <f t="shared" si="35"/>
        <v>37.355249609266032</v>
      </c>
      <c r="R26" s="48">
        <f t="shared" si="36"/>
        <v>2.3569272188898598</v>
      </c>
      <c r="S26" s="49">
        <f t="shared" si="10"/>
        <v>1.5712848125932397</v>
      </c>
      <c r="T26">
        <f t="shared" si="11"/>
        <v>1.6165255860000001</v>
      </c>
      <c r="U26" s="51">
        <f>INDEX((WasteGen!$L$2:$L$52),MATCH(A26,WasteGen!$A$2:$A$52,0))</f>
        <v>8.2898747999999998</v>
      </c>
      <c r="V26" s="51">
        <f t="shared" si="12"/>
        <v>3.1087030500000001E-2</v>
      </c>
      <c r="W26" s="51">
        <f t="shared" si="37"/>
        <v>0.27954730990759524</v>
      </c>
      <c r="X26" s="51">
        <f t="shared" si="38"/>
        <v>8.8500828007715797E-3</v>
      </c>
      <c r="Y26" s="36">
        <f t="shared" si="13"/>
        <v>5.9000552005143859E-3</v>
      </c>
      <c r="Z26">
        <f t="shared" si="14"/>
        <v>1.0362343499999999E-2</v>
      </c>
      <c r="AA26" s="54">
        <f>INDEX((WasteGen!$M$2:$M$52),MATCH(A26,WasteGen!$A$2:$A$52,0))</f>
        <v>20.724687000000003</v>
      </c>
      <c r="AB26" s="54">
        <f t="shared" si="15"/>
        <v>0.62174061000000014</v>
      </c>
      <c r="AC26" s="54">
        <f t="shared" si="39"/>
        <v>4.7891345652905173</v>
      </c>
      <c r="AD26" s="54">
        <f t="shared" si="40"/>
        <v>0.30217015626793076</v>
      </c>
      <c r="AE26" s="21">
        <f t="shared" si="16"/>
        <v>0.20144677084528717</v>
      </c>
      <c r="AF26">
        <f t="shared" si="17"/>
        <v>0.20724687000000003</v>
      </c>
      <c r="AG26" s="58">
        <f>INDEX((WasteGen!$N$2:$N$52),MATCH(A26,WasteGen!$A$2:$A$52,0))</f>
        <v>1.2434812200000001</v>
      </c>
      <c r="AH26" s="58">
        <f t="shared" si="18"/>
        <v>1.86522183E-3</v>
      </c>
      <c r="AI26" s="58">
        <f t="shared" si="41"/>
        <v>1.5671981764056698E-2</v>
      </c>
      <c r="AJ26" s="58">
        <f t="shared" si="42"/>
        <v>7.0788771921964806E-4</v>
      </c>
      <c r="AK26" s="56">
        <f t="shared" si="19"/>
        <v>4.7192514614643203E-4</v>
      </c>
      <c r="AL26">
        <f t="shared" si="20"/>
        <v>6.2174061000000002E-4</v>
      </c>
      <c r="AM26" s="62">
        <f>INDEX((WasteGen!$P$2:$P$52),MATCH(A26,WasteGen!$A$2:$A$52,0))</f>
        <v>10.401999999999999</v>
      </c>
      <c r="AN26" s="62">
        <f t="shared" si="21"/>
        <v>0.23404499999999995</v>
      </c>
      <c r="AO26" s="62">
        <f t="shared" si="46"/>
        <v>1.4443978969820863</v>
      </c>
      <c r="AP26" s="62">
        <f t="shared" si="47"/>
        <v>3.6860733396878467E-2</v>
      </c>
      <c r="AQ26" s="60">
        <f t="shared" si="22"/>
        <v>2.4573822264585644E-2</v>
      </c>
      <c r="AR26">
        <f t="shared" si="44"/>
        <v>7.8014999999999987E-2</v>
      </c>
      <c r="AS26" s="68">
        <f>INDEX((WasteGen!$Q$2:$Q$52),MATCH(A26,WasteGen!$A$2:$A$52,0))</f>
        <v>1.5630550000000001</v>
      </c>
      <c r="AT26" s="68">
        <f t="shared" si="23"/>
        <v>1.7584368749999999E-2</v>
      </c>
      <c r="AU26" s="68">
        <f t="shared" si="48"/>
        <v>5.2656503683839589E-2</v>
      </c>
      <c r="AV26" s="68">
        <f t="shared" si="49"/>
        <v>6.4990367494029422E-3</v>
      </c>
      <c r="AW26" s="64">
        <f t="shared" si="45"/>
        <v>4.3326911662686278E-3</v>
      </c>
      <c r="AX26" s="3"/>
      <c r="AY26" s="133"/>
      <c r="AZ26" s="133"/>
      <c r="BA26" s="133"/>
      <c r="BC26" s="2">
        <f t="shared" si="24"/>
        <v>55.953253006501811</v>
      </c>
      <c r="BD26" s="2">
        <f t="shared" si="25"/>
        <v>1398.8313251625452</v>
      </c>
      <c r="BE26">
        <f t="shared" si="26"/>
        <v>55.948920315335542</v>
      </c>
      <c r="BF26">
        <f t="shared" si="27"/>
        <v>1398.7230078833886</v>
      </c>
      <c r="BG26" s="83">
        <v>10.199999999999999</v>
      </c>
      <c r="BI26" s="2">
        <f t="shared" si="28"/>
        <v>45.753253006501808</v>
      </c>
      <c r="BJ26">
        <f t="shared" si="29"/>
        <v>45.748920315335539</v>
      </c>
      <c r="BL26" s="2">
        <f t="shared" si="30"/>
        <v>1143.8313251625452</v>
      </c>
      <c r="BM26" s="67">
        <f t="shared" si="30"/>
        <v>1143.7230078833884</v>
      </c>
      <c r="BO26">
        <f t="shared" si="31"/>
        <v>35.331329327609993</v>
      </c>
      <c r="BP26">
        <f t="shared" si="43"/>
        <v>375.37346036383462</v>
      </c>
    </row>
    <row r="27" spans="1:68" x14ac:dyDescent="0.25">
      <c r="A27" s="24">
        <f t="shared" si="32"/>
        <v>2012</v>
      </c>
      <c r="B27" s="24">
        <v>1</v>
      </c>
      <c r="C27" s="40">
        <f>INDEX((WasteGen!$I$2:$I$52),MATCH(A27,WasteGen!$A$2:$A$52,0))</f>
        <v>58.180867482000004</v>
      </c>
      <c r="D27" s="40">
        <f t="shared" si="2"/>
        <v>8.2907736161849996</v>
      </c>
      <c r="E27" s="40">
        <f t="shared" si="3"/>
        <v>25.968753677030531</v>
      </c>
      <c r="F27" s="40">
        <f>E26*(1-Sce2Comp!$F$9)</f>
        <v>8.6944671983337578</v>
      </c>
      <c r="G27" s="34">
        <f t="shared" si="4"/>
        <v>5.7963114655558385</v>
      </c>
      <c r="H27">
        <f t="shared" si="5"/>
        <v>2.763591205395</v>
      </c>
      <c r="I27" s="45">
        <f>INDEX((WasteGen!$J$2:$J$52),MATCH(A27,WasteGen!$A$2:$A$52,0))</f>
        <v>193.93622494000002</v>
      </c>
      <c r="J27" s="45">
        <f t="shared" si="6"/>
        <v>85.525875198540007</v>
      </c>
      <c r="K27" s="45">
        <f t="shared" si="33"/>
        <v>493.19157867616019</v>
      </c>
      <c r="L27" s="45">
        <f t="shared" si="34"/>
        <v>75.542432571332611</v>
      </c>
      <c r="M27" s="43">
        <f t="shared" si="7"/>
        <v>50.361621714221741</v>
      </c>
      <c r="N27">
        <f t="shared" si="8"/>
        <v>28.508625066180002</v>
      </c>
      <c r="O27" s="48">
        <f>INDEX((WasteGen!$K$2:$K$52),MATCH(A27,WasteGen!$A$2:$A$52,0))</f>
        <v>46.544693985600006</v>
      </c>
      <c r="P27" s="48">
        <f t="shared" si="9"/>
        <v>4.5381076635960005</v>
      </c>
      <c r="Q27" s="48">
        <f t="shared" si="35"/>
        <v>39.367911540319739</v>
      </c>
      <c r="R27" s="48">
        <f t="shared" si="36"/>
        <v>2.5254457325422948</v>
      </c>
      <c r="S27" s="49">
        <f t="shared" si="10"/>
        <v>1.6836304883615298</v>
      </c>
      <c r="T27">
        <f t="shared" si="11"/>
        <v>1.5127025545320003</v>
      </c>
      <c r="U27" s="51">
        <f>INDEX((WasteGen!$L$2:$L$52),MATCH(A27,WasteGen!$A$2:$A$52,0))</f>
        <v>7.757448997600001</v>
      </c>
      <c r="V27" s="51">
        <f t="shared" si="12"/>
        <v>2.9090433741000003E-2</v>
      </c>
      <c r="W27" s="51">
        <f t="shared" si="37"/>
        <v>0.29902283028800647</v>
      </c>
      <c r="X27" s="51">
        <f t="shared" si="38"/>
        <v>9.6149133605888046E-3</v>
      </c>
      <c r="Y27" s="36">
        <f t="shared" si="13"/>
        <v>6.4099422403925358E-3</v>
      </c>
      <c r="Z27">
        <f t="shared" si="14"/>
        <v>9.6968112470000017E-3</v>
      </c>
      <c r="AA27" s="54">
        <f>INDEX((WasteGen!$M$2:$M$52),MATCH(A27,WasteGen!$A$2:$A$52,0))</f>
        <v>19.393622494000002</v>
      </c>
      <c r="AB27" s="54">
        <f t="shared" si="15"/>
        <v>0.58180867482000009</v>
      </c>
      <c r="AC27" s="54">
        <f t="shared" si="39"/>
        <v>5.0471681461948386</v>
      </c>
      <c r="AD27" s="54">
        <f t="shared" si="40"/>
        <v>0.32377509391567882</v>
      </c>
      <c r="AE27" s="21">
        <f t="shared" si="16"/>
        <v>0.21585006261045253</v>
      </c>
      <c r="AF27">
        <f t="shared" si="17"/>
        <v>0.19393622494000004</v>
      </c>
      <c r="AG27" s="58">
        <f>INDEX((WasteGen!$N$2:$N$52),MATCH(A27,WasteGen!$A$2:$A$52,0))</f>
        <v>1.1636173496400002</v>
      </c>
      <c r="AH27" s="58">
        <f t="shared" si="18"/>
        <v>1.7454260244600002E-3</v>
      </c>
      <c r="AI27" s="58">
        <f t="shared" si="41"/>
        <v>1.6653076218669339E-2</v>
      </c>
      <c r="AJ27" s="58">
        <f t="shared" si="42"/>
        <v>7.6433156984736031E-4</v>
      </c>
      <c r="AK27" s="56">
        <f t="shared" si="19"/>
        <v>5.0955437989824021E-4</v>
      </c>
      <c r="AL27">
        <f t="shared" si="20"/>
        <v>5.8180867482000007E-4</v>
      </c>
      <c r="AM27" s="62">
        <f>INDEX((WasteGen!$P$2:$P$52),MATCH(A27,WasteGen!$A$2:$A$52,0))</f>
        <v>7.37</v>
      </c>
      <c r="AN27" s="62">
        <f t="shared" si="21"/>
        <v>0.165825</v>
      </c>
      <c r="AO27" s="62">
        <f t="shared" si="46"/>
        <v>1.5675344877931239</v>
      </c>
      <c r="AP27" s="62">
        <f t="shared" si="47"/>
        <v>4.2688409188962446E-2</v>
      </c>
      <c r="AQ27" s="60">
        <f t="shared" si="22"/>
        <v>2.8458939459308295E-2</v>
      </c>
      <c r="AR27">
        <f t="shared" si="44"/>
        <v>5.5274999999999998E-2</v>
      </c>
      <c r="AS27" s="68">
        <f>INDEX((WasteGen!$Q$2:$Q$52),MATCH(A27,WasteGen!$A$2:$A$52,0))</f>
        <v>0.67796900000000004</v>
      </c>
      <c r="AT27" s="68">
        <f t="shared" si="23"/>
        <v>7.6271512500000003E-3</v>
      </c>
      <c r="AU27" s="68">
        <f t="shared" si="48"/>
        <v>5.2051590773033327E-2</v>
      </c>
      <c r="AV27" s="68">
        <f t="shared" si="49"/>
        <v>8.2320641608062597E-3</v>
      </c>
      <c r="AW27" s="64">
        <f t="shared" si="45"/>
        <v>5.4880427738708392E-3</v>
      </c>
      <c r="AX27" s="3"/>
      <c r="AY27" s="133"/>
      <c r="AZ27" s="133"/>
      <c r="BA27" s="133"/>
      <c r="BC27" s="2">
        <f t="shared" si="24"/>
        <v>58.098280209603033</v>
      </c>
      <c r="BD27" s="2">
        <f t="shared" si="25"/>
        <v>1452.4570052400759</v>
      </c>
      <c r="BE27">
        <f t="shared" si="26"/>
        <v>58.092792166829163</v>
      </c>
      <c r="BF27">
        <f t="shared" si="27"/>
        <v>1452.3198041707292</v>
      </c>
      <c r="BG27" s="83">
        <v>13.83</v>
      </c>
      <c r="BI27" s="2">
        <f t="shared" si="28"/>
        <v>44.268280209603034</v>
      </c>
      <c r="BJ27">
        <f t="shared" si="29"/>
        <v>44.262792166829165</v>
      </c>
      <c r="BL27" s="2">
        <f t="shared" si="30"/>
        <v>1106.7070052400759</v>
      </c>
      <c r="BM27" s="67">
        <f t="shared" si="30"/>
        <v>1106.5698041707292</v>
      </c>
      <c r="BO27">
        <f t="shared" si="31"/>
        <v>33.044408670968821</v>
      </c>
      <c r="BP27">
        <f t="shared" si="43"/>
        <v>408.41786903480346</v>
      </c>
    </row>
    <row r="28" spans="1:68" x14ac:dyDescent="0.25">
      <c r="A28" s="24">
        <f t="shared" si="32"/>
        <v>2013</v>
      </c>
      <c r="B28" s="24">
        <v>1</v>
      </c>
      <c r="C28" s="40">
        <f>INDEX((WasteGen!$I$2:$I$52),MATCH(A28,WasteGen!$A$2:$A$52,0))</f>
        <v>64.456379938500007</v>
      </c>
      <c r="D28" s="40">
        <f t="shared" si="2"/>
        <v>9.1850341412362511</v>
      </c>
      <c r="E28" s="40">
        <f t="shared" si="3"/>
        <v>26.592410301511535</v>
      </c>
      <c r="F28" s="40">
        <f>E27*(1-Sce2Comp!$F$9)</f>
        <v>8.5613775167552468</v>
      </c>
      <c r="G28" s="34">
        <f t="shared" si="4"/>
        <v>5.7075850111701643</v>
      </c>
      <c r="H28">
        <f t="shared" si="5"/>
        <v>3.0616780470787504</v>
      </c>
      <c r="I28" s="45">
        <f>INDEX((WasteGen!$J$2:$J$52),MATCH(A28,WasteGen!$A$2:$A$52,0))</f>
        <v>214.85459979500001</v>
      </c>
      <c r="J28" s="45">
        <f t="shared" si="6"/>
        <v>94.750878509594997</v>
      </c>
      <c r="K28" s="45">
        <f t="shared" si="33"/>
        <v>510.83926128029862</v>
      </c>
      <c r="L28" s="45">
        <f t="shared" si="34"/>
        <v>77.103195905456559</v>
      </c>
      <c r="M28" s="43">
        <f t="shared" si="7"/>
        <v>51.402130603637701</v>
      </c>
      <c r="N28">
        <f t="shared" si="8"/>
        <v>31.583626169864999</v>
      </c>
      <c r="O28" s="48">
        <f>INDEX((WasteGen!$K$2:$K$52),MATCH(A28,WasteGen!$A$2:$A$52,0))</f>
        <v>51.565103950800001</v>
      </c>
      <c r="P28" s="48">
        <f t="shared" si="9"/>
        <v>5.0275976352030005</v>
      </c>
      <c r="Q28" s="48">
        <f t="shared" si="35"/>
        <v>41.733995058001184</v>
      </c>
      <c r="R28" s="48">
        <f t="shared" si="36"/>
        <v>2.6615141175215538</v>
      </c>
      <c r="S28" s="49">
        <f t="shared" si="10"/>
        <v>1.7743427450143692</v>
      </c>
      <c r="T28">
        <f t="shared" si="11"/>
        <v>1.6758658784010001</v>
      </c>
      <c r="U28" s="51">
        <f>INDEX((WasteGen!$L$2:$L$52),MATCH(A28,WasteGen!$A$2:$A$52,0))</f>
        <v>8.5941839918000014</v>
      </c>
      <c r="V28" s="51">
        <f t="shared" si="12"/>
        <v>3.2228189969250004E-2</v>
      </c>
      <c r="W28" s="51">
        <f t="shared" si="37"/>
        <v>0.32096625448001614</v>
      </c>
      <c r="X28" s="51">
        <f t="shared" si="38"/>
        <v>1.0284765777240331E-2</v>
      </c>
      <c r="Y28" s="36">
        <f t="shared" si="13"/>
        <v>6.8565105181602201E-3</v>
      </c>
      <c r="Z28">
        <f t="shared" si="14"/>
        <v>1.0742729989750002E-2</v>
      </c>
      <c r="AA28" s="54">
        <f>INDEX((WasteGen!$M$2:$M$52),MATCH(A28,WasteGen!$A$2:$A$52,0))</f>
        <v>21.485459979500003</v>
      </c>
      <c r="AB28" s="54">
        <f t="shared" si="15"/>
        <v>0.64456379938500008</v>
      </c>
      <c r="AC28" s="54">
        <f t="shared" si="39"/>
        <v>5.3505121869232291</v>
      </c>
      <c r="AD28" s="54">
        <f t="shared" si="40"/>
        <v>0.34121975865660947</v>
      </c>
      <c r="AE28" s="21">
        <f t="shared" si="16"/>
        <v>0.22747983910440631</v>
      </c>
      <c r="AF28">
        <f t="shared" si="17"/>
        <v>0.21485459979500005</v>
      </c>
      <c r="AG28" s="58">
        <f>INDEX((WasteGen!$N$2:$N$52),MATCH(A28,WasteGen!$A$2:$A$52,0))</f>
        <v>1.2891275987700002</v>
      </c>
      <c r="AH28" s="58">
        <f t="shared" si="18"/>
        <v>1.9336913981550003E-3</v>
      </c>
      <c r="AI28" s="58">
        <f t="shared" si="41"/>
        <v>1.7774587505806363E-2</v>
      </c>
      <c r="AJ28" s="58">
        <f t="shared" si="42"/>
        <v>8.1218011101797695E-4</v>
      </c>
      <c r="AK28" s="56">
        <f t="shared" si="19"/>
        <v>5.4145340734531797E-4</v>
      </c>
      <c r="AL28">
        <f t="shared" si="20"/>
        <v>6.4456379938500005E-4</v>
      </c>
      <c r="AM28" s="62">
        <f>INDEX((WasteGen!$P$2:$P$52),MATCH(A28,WasteGen!$A$2:$A$52,0))</f>
        <v>6.9630000000000001</v>
      </c>
      <c r="AN28" s="62">
        <f t="shared" si="21"/>
        <v>0.15666749999999999</v>
      </c>
      <c r="AO28" s="62">
        <f t="shared" si="46"/>
        <v>1.6778743423620854</v>
      </c>
      <c r="AP28" s="62">
        <f t="shared" si="47"/>
        <v>4.6327645431038331E-2</v>
      </c>
      <c r="AQ28" s="60">
        <f t="shared" si="22"/>
        <v>3.0885096954025554E-2</v>
      </c>
      <c r="AR28">
        <f t="shared" si="44"/>
        <v>5.2222499999999998E-2</v>
      </c>
      <c r="AS28" s="68">
        <f>INDEX((WasteGen!$Q$2:$Q$52),MATCH(A28,WasteGen!$A$2:$A$52,0))</f>
        <v>0.32495800000000002</v>
      </c>
      <c r="AT28" s="68">
        <f t="shared" si="23"/>
        <v>3.6557775000000004E-3</v>
      </c>
      <c r="AU28" s="68">
        <f t="shared" si="48"/>
        <v>4.7569873283081175E-2</v>
      </c>
      <c r="AV28" s="68">
        <f t="shared" si="49"/>
        <v>8.1374949899521466E-3</v>
      </c>
      <c r="AW28" s="64">
        <f t="shared" si="45"/>
        <v>5.4249966599680972E-3</v>
      </c>
      <c r="AX28" s="3"/>
      <c r="AY28" s="3"/>
      <c r="AZ28" s="3"/>
      <c r="BA28" s="3"/>
      <c r="BC28" s="2">
        <f t="shared" si="24"/>
        <v>59.155246256466143</v>
      </c>
      <c r="BD28" s="2">
        <f t="shared" si="25"/>
        <v>1478.8811564116536</v>
      </c>
      <c r="BE28">
        <f t="shared" si="26"/>
        <v>59.149821259806174</v>
      </c>
      <c r="BF28">
        <f t="shared" si="27"/>
        <v>1478.7455314951544</v>
      </c>
      <c r="BG28" s="83">
        <v>15.42</v>
      </c>
      <c r="BI28" s="2">
        <f t="shared" si="28"/>
        <v>43.735246256466141</v>
      </c>
      <c r="BJ28">
        <f t="shared" si="29"/>
        <v>43.729821259806172</v>
      </c>
      <c r="BL28" s="2">
        <f t="shared" si="30"/>
        <v>1093.3811564116536</v>
      </c>
      <c r="BM28" s="67">
        <f t="shared" si="30"/>
        <v>1093.2455314951544</v>
      </c>
      <c r="BO28">
        <f t="shared" si="31"/>
        <v>36.599634488928885</v>
      </c>
      <c r="BP28">
        <f t="shared" si="43"/>
        <v>445.01750352373233</v>
      </c>
    </row>
    <row r="29" spans="1:68" x14ac:dyDescent="0.25">
      <c r="A29" s="24">
        <f t="shared" si="32"/>
        <v>2014</v>
      </c>
      <c r="B29" s="24">
        <v>1</v>
      </c>
      <c r="C29" s="40">
        <f>INDEX((WasteGen!$I$2:$I$52),MATCH(A29,WasteGen!$A$2:$A$52,0))</f>
        <v>62.520861037500005</v>
      </c>
      <c r="D29" s="40">
        <f t="shared" si="2"/>
        <v>8.9092226978437505</v>
      </c>
      <c r="E29" s="40">
        <f t="shared" si="3"/>
        <v>26.73464839535157</v>
      </c>
      <c r="F29" s="40">
        <f>E28*(1-Sce2Comp!$F$9)</f>
        <v>8.7669846040037136</v>
      </c>
      <c r="G29" s="34">
        <f t="shared" si="4"/>
        <v>5.8446564026691421</v>
      </c>
      <c r="H29">
        <f t="shared" si="5"/>
        <v>2.9697408992812502</v>
      </c>
      <c r="I29" s="45">
        <f>INDEX((WasteGen!$J$2:$J$52),MATCH(A29,WasteGen!$A$2:$A$52,0))</f>
        <v>208.40287012500002</v>
      </c>
      <c r="J29" s="45">
        <f t="shared" si="6"/>
        <v>91.905665725125004</v>
      </c>
      <c r="K29" s="45">
        <f t="shared" si="33"/>
        <v>522.88277740340027</v>
      </c>
      <c r="L29" s="45">
        <f t="shared" si="34"/>
        <v>79.862149602023351</v>
      </c>
      <c r="M29" s="43">
        <f t="shared" si="7"/>
        <v>53.241433068015567</v>
      </c>
      <c r="N29">
        <f t="shared" si="8"/>
        <v>30.635221908375001</v>
      </c>
      <c r="O29" s="48">
        <f>INDEX((WasteGen!$K$2:$K$52),MATCH(A29,WasteGen!$A$2:$A$52,0))</f>
        <v>50.01668883</v>
      </c>
      <c r="P29" s="48">
        <f t="shared" si="9"/>
        <v>4.8766271609250005</v>
      </c>
      <c r="Q29" s="48">
        <f t="shared" si="35"/>
        <v>43.789146232990689</v>
      </c>
      <c r="R29" s="48">
        <f t="shared" si="36"/>
        <v>2.8214759859354928</v>
      </c>
      <c r="S29" s="49">
        <f t="shared" si="10"/>
        <v>1.8809839906236618</v>
      </c>
      <c r="T29">
        <f t="shared" si="11"/>
        <v>1.6255423869750001</v>
      </c>
      <c r="U29" s="51">
        <f>INDEX((WasteGen!$L$2:$L$52),MATCH(A29,WasteGen!$A$2:$A$52,0))</f>
        <v>8.3361148050000011</v>
      </c>
      <c r="V29" s="51">
        <f t="shared" si="12"/>
        <v>3.1260430518750007E-2</v>
      </c>
      <c r="W29" s="51">
        <f t="shared" si="37"/>
        <v>0.341187184280558</v>
      </c>
      <c r="X29" s="51">
        <f t="shared" si="38"/>
        <v>1.1039500718208148E-2</v>
      </c>
      <c r="Y29" s="36">
        <f t="shared" si="13"/>
        <v>7.3596671454720982E-3</v>
      </c>
      <c r="Z29">
        <f t="shared" si="14"/>
        <v>1.0420143506250002E-2</v>
      </c>
      <c r="AA29" s="54">
        <f>INDEX((WasteGen!$M$2:$M$52),MATCH(A29,WasteGen!$A$2:$A$52,0))</f>
        <v>20.840287012500003</v>
      </c>
      <c r="AB29" s="54">
        <f t="shared" si="15"/>
        <v>0.62520861037500008</v>
      </c>
      <c r="AC29" s="54">
        <f t="shared" si="39"/>
        <v>5.6139931067936786</v>
      </c>
      <c r="AD29" s="54">
        <f t="shared" si="40"/>
        <v>0.36172769050455039</v>
      </c>
      <c r="AE29" s="21">
        <f t="shared" si="16"/>
        <v>0.24115179366970024</v>
      </c>
      <c r="AF29">
        <f t="shared" si="17"/>
        <v>0.20840287012500003</v>
      </c>
      <c r="AG29" s="58">
        <f>INDEX((WasteGen!$N$2:$N$52),MATCH(A29,WasteGen!$A$2:$A$52,0))</f>
        <v>1.2504172207500002</v>
      </c>
      <c r="AH29" s="58">
        <f t="shared" si="18"/>
        <v>1.8756258311250005E-3</v>
      </c>
      <c r="AI29" s="58">
        <f t="shared" si="41"/>
        <v>1.8783336475010771E-2</v>
      </c>
      <c r="AJ29" s="58">
        <f t="shared" si="42"/>
        <v>8.6687686192059462E-4</v>
      </c>
      <c r="AK29" s="56">
        <f t="shared" si="19"/>
        <v>5.7791790794706308E-4</v>
      </c>
      <c r="AL29">
        <f t="shared" si="20"/>
        <v>6.2520861037500014E-4</v>
      </c>
      <c r="AM29" s="62">
        <f>INDEX((WasteGen!$P$2:$P$52),MATCH(A29,WasteGen!$A$2:$A$52,0))</f>
        <v>5.1909999999999998</v>
      </c>
      <c r="AN29" s="62">
        <f t="shared" si="21"/>
        <v>0.11679749999999998</v>
      </c>
      <c r="AO29" s="62">
        <f t="shared" si="46"/>
        <v>1.7450831614009261</v>
      </c>
      <c r="AP29" s="62">
        <f t="shared" si="47"/>
        <v>4.9588680961159197E-2</v>
      </c>
      <c r="AQ29" s="60">
        <f t="shared" si="22"/>
        <v>3.3059120640772793E-2</v>
      </c>
      <c r="AR29">
        <f t="shared" si="44"/>
        <v>3.8932499999999995E-2</v>
      </c>
      <c r="AS29" s="68">
        <f>INDEX((WasteGen!$Q$2:$Q$52),MATCH(A29,WasteGen!$A$2:$A$52,0))</f>
        <v>0.18939</v>
      </c>
      <c r="AT29" s="68">
        <f t="shared" si="23"/>
        <v>2.1306375000000001E-3</v>
      </c>
      <c r="AU29" s="68">
        <f>AT29+AU28*$M$9</f>
        <v>4.2263665918883891E-2</v>
      </c>
      <c r="AV29" s="68">
        <f t="shared" si="49"/>
        <v>7.4368448641972821E-3</v>
      </c>
      <c r="AW29" s="64">
        <f t="shared" si="45"/>
        <v>4.9578965761315208E-3</v>
      </c>
      <c r="AX29" s="3"/>
      <c r="AY29" s="3"/>
      <c r="AZ29" s="3"/>
      <c r="BA29" s="3"/>
      <c r="BC29" s="2">
        <f t="shared" si="24"/>
        <v>61.254179857248396</v>
      </c>
      <c r="BD29" s="2">
        <f t="shared" si="25"/>
        <v>1531.3544964312098</v>
      </c>
      <c r="BE29">
        <f t="shared" si="26"/>
        <v>61.249221960672266</v>
      </c>
      <c r="BF29">
        <f t="shared" si="27"/>
        <v>1531.2305490168067</v>
      </c>
      <c r="BG29" s="83">
        <v>15.92</v>
      </c>
      <c r="BI29" s="2">
        <f t="shared" si="28"/>
        <v>45.334179857248394</v>
      </c>
      <c r="BJ29">
        <f t="shared" si="29"/>
        <v>45.329221960672264</v>
      </c>
      <c r="BL29" s="2">
        <f t="shared" si="30"/>
        <v>1133.3544964312098</v>
      </c>
      <c r="BM29" s="67">
        <f t="shared" si="30"/>
        <v>1133.2305490168067</v>
      </c>
      <c r="BO29">
        <f>AR29+AL29+AF29+Z29+T29+N29+H29</f>
        <v>35.488885916872874</v>
      </c>
      <c r="BP29">
        <f t="shared" si="43"/>
        <v>480.50638944060518</v>
      </c>
    </row>
    <row r="30" spans="1:68" x14ac:dyDescent="0.25">
      <c r="A30" s="24">
        <v>2015</v>
      </c>
      <c r="B30" s="24">
        <v>1</v>
      </c>
      <c r="C30" s="40">
        <f>INDEX((WasteGen!$I$2:$I$52),MATCH(A30,WasteGen!$A$2:$A$52,0))</f>
        <v>63.771278258250007</v>
      </c>
      <c r="D30" s="40">
        <f t="shared" si="2"/>
        <v>9.0874071518006261</v>
      </c>
      <c r="E30" s="40">
        <f t="shared" si="3"/>
        <v>27.008177894919321</v>
      </c>
      <c r="F30" s="40">
        <f>E29*(1-Sce2Comp!$F$9)</f>
        <v>8.8138776522328737</v>
      </c>
      <c r="G30" s="34">
        <f t="shared" si="4"/>
        <v>5.8759184348219158</v>
      </c>
      <c r="H30">
        <f t="shared" si="5"/>
        <v>3.0291357172668754</v>
      </c>
      <c r="I30" s="45">
        <f>INDEX((WasteGen!$J$2:$J$52),MATCH(A30,WasteGen!$A$2:$A$52,0))</f>
        <v>212.57092752750003</v>
      </c>
      <c r="J30" s="45">
        <f t="shared" si="6"/>
        <v>93.743779039627498</v>
      </c>
      <c r="K30" s="45">
        <f t="shared" si="33"/>
        <v>534.88158153907489</v>
      </c>
      <c r="L30" s="45">
        <f t="shared" si="34"/>
        <v>81.744974903952851</v>
      </c>
      <c r="M30" s="43">
        <f t="shared" si="7"/>
        <v>54.496649935968563</v>
      </c>
      <c r="N30">
        <f t="shared" si="8"/>
        <v>31.247926346542503</v>
      </c>
      <c r="O30" s="48">
        <f>INDEX((WasteGen!$K$2:$K$52),MATCH(A30,WasteGen!$A$2:$A$52,0))</f>
        <v>51.017022606600008</v>
      </c>
      <c r="P30" s="48">
        <f t="shared" si="9"/>
        <v>4.9741597041435011</v>
      </c>
      <c r="Q30" s="48">
        <f t="shared" si="35"/>
        <v>45.802889030741859</v>
      </c>
      <c r="R30" s="48">
        <f t="shared" si="36"/>
        <v>2.9604169063923353</v>
      </c>
      <c r="S30" s="49">
        <f t="shared" si="10"/>
        <v>1.9736112709282234</v>
      </c>
      <c r="T30">
        <f t="shared" si="11"/>
        <v>1.6580532347145003</v>
      </c>
      <c r="U30" s="51">
        <f>INDEX((WasteGen!$L$2:$L$52),MATCH(A30,WasteGen!$A$2:$A$52,0))</f>
        <v>8.5028371011000008</v>
      </c>
      <c r="V30" s="51">
        <f t="shared" si="12"/>
        <v>3.1885639129125003E-2</v>
      </c>
      <c r="W30" s="51">
        <f t="shared" si="37"/>
        <v>0.36133783222810023</v>
      </c>
      <c r="X30" s="51">
        <f t="shared" si="38"/>
        <v>1.1734991181582756E-2</v>
      </c>
      <c r="Y30" s="36">
        <f t="shared" si="13"/>
        <v>7.823327454388504E-3</v>
      </c>
      <c r="Z30">
        <f t="shared" si="14"/>
        <v>1.0628546376375001E-2</v>
      </c>
      <c r="AA30" s="54">
        <f>INDEX((WasteGen!$M$2:$M$52),MATCH(A30,WasteGen!$A$2:$A$52,0))</f>
        <v>21.257092752750005</v>
      </c>
      <c r="AB30" s="54">
        <f t="shared" si="15"/>
        <v>0.63771278258250019</v>
      </c>
      <c r="AC30" s="54">
        <f t="shared" si="39"/>
        <v>5.8721652603515206</v>
      </c>
      <c r="AD30" s="54">
        <f t="shared" si="40"/>
        <v>0.3795406290246584</v>
      </c>
      <c r="AE30" s="21">
        <f t="shared" si="16"/>
        <v>0.25302708601643892</v>
      </c>
      <c r="AF30">
        <f t="shared" si="17"/>
        <v>0.21257092752750006</v>
      </c>
      <c r="AG30" s="58">
        <f>INDEX((WasteGen!$N$2:$N$52),MATCH(A30,WasteGen!$A$2:$A$52,0))</f>
        <v>1.2754255651650002</v>
      </c>
      <c r="AH30" s="58">
        <f t="shared" si="18"/>
        <v>1.9131383477475005E-3</v>
      </c>
      <c r="AI30" s="58">
        <f t="shared" si="41"/>
        <v>1.9780400693075264E-2</v>
      </c>
      <c r="AJ30" s="58">
        <f t="shared" si="42"/>
        <v>9.1607412968300512E-4</v>
      </c>
      <c r="AK30" s="56">
        <f t="shared" si="19"/>
        <v>6.1071608645533668E-4</v>
      </c>
      <c r="AL30">
        <f t="shared" si="20"/>
        <v>6.3771278258250013E-4</v>
      </c>
      <c r="AM30" s="62">
        <f>INDEX((WasteGen!$P$2:$P$52),MATCH(A30,WasteGen!$A$2:$A$52,0))</f>
        <v>5.8398750000000001</v>
      </c>
      <c r="AN30" s="62">
        <f t="shared" si="21"/>
        <v>0.13139718750000001</v>
      </c>
      <c r="AO30" s="62">
        <f t="shared" si="46"/>
        <v>1.8249053471522392</v>
      </c>
      <c r="AP30" s="62">
        <f t="shared" si="47"/>
        <v>5.1575001748687004E-2</v>
      </c>
      <c r="AQ30" s="60">
        <f t="shared" si="22"/>
        <v>3.4383334499124667E-2</v>
      </c>
      <c r="AR30">
        <f t="shared" si="44"/>
        <v>4.3799062499999999E-2</v>
      </c>
      <c r="AS30" s="68">
        <f>INDEX((WasteGen!$Q$2:$Q$52),MATCH(A30,WasteGen!$A$2:$A$52,0))</f>
        <v>0.18939</v>
      </c>
      <c r="AT30" s="68">
        <f t="shared" si="23"/>
        <v>2.1306375000000001E-3</v>
      </c>
      <c r="AU30" s="68">
        <f>AT30+AU29*$M$9</f>
        <v>3.7787005456146008E-2</v>
      </c>
      <c r="AV30" s="68">
        <f t="shared" si="49"/>
        <v>6.6072979627378806E-3</v>
      </c>
      <c r="AW30" s="64">
        <f t="shared" si="45"/>
        <v>4.4048653084919204E-3</v>
      </c>
      <c r="AX30" s="3"/>
      <c r="AY30" s="3"/>
      <c r="AZ30" s="3"/>
      <c r="BA30" s="3"/>
      <c r="BC30" s="2">
        <f t="shared" si="24"/>
        <v>62.646428971083594</v>
      </c>
      <c r="BD30" s="2">
        <f t="shared" si="25"/>
        <v>1566.1607242770899</v>
      </c>
      <c r="BE30">
        <f t="shared" si="26"/>
        <v>62.642024105775107</v>
      </c>
      <c r="BF30">
        <f t="shared" si="27"/>
        <v>1566.0506026443777</v>
      </c>
      <c r="BG30" s="82">
        <f>BG29+(BG31-BG29)/2</f>
        <v>17.114000000000001</v>
      </c>
      <c r="BI30" s="2">
        <f t="shared" si="28"/>
        <v>45.53242897108359</v>
      </c>
      <c r="BJ30">
        <f t="shared" si="29"/>
        <v>45.528024105775103</v>
      </c>
      <c r="BL30" s="2">
        <f t="shared" si="30"/>
        <v>1138.3107242770898</v>
      </c>
      <c r="BM30" s="67">
        <f t="shared" si="30"/>
        <v>1138.2006026443776</v>
      </c>
      <c r="BO30">
        <f t="shared" ref="BO30:BO65" si="50">AR30+AL30+AF30+Z30+T30+N30+H30</f>
        <v>36.202751547710335</v>
      </c>
      <c r="BP30">
        <f t="shared" si="43"/>
        <v>516.70914098831554</v>
      </c>
    </row>
    <row r="31" spans="1:68" x14ac:dyDescent="0.25">
      <c r="A31" s="24">
        <v>2016</v>
      </c>
      <c r="B31" s="24">
        <v>1</v>
      </c>
      <c r="C31" s="40">
        <f>INDEX((WasteGen!$I$2:$I$52),MATCH(A31,WasteGen!$A$2:$A$52,0))</f>
        <v>65.046703823415015</v>
      </c>
      <c r="D31" s="40">
        <f t="shared" si="2"/>
        <v>9.26915529483664</v>
      </c>
      <c r="E31" s="40">
        <f t="shared" si="3"/>
        <v>27.373278344697695</v>
      </c>
      <c r="F31" s="40">
        <f>E30*(1-Sce2Comp!$F$9)</f>
        <v>8.9040548450582655</v>
      </c>
      <c r="G31" s="34">
        <f t="shared" si="4"/>
        <v>5.936036563372177</v>
      </c>
      <c r="H31">
        <f t="shared" si="5"/>
        <v>3.089718431612213</v>
      </c>
      <c r="I31" s="45">
        <f>INDEX((WasteGen!$J$2:$J$52),MATCH(A31,WasteGen!$A$2:$A$52,0))</f>
        <v>216.82234607805006</v>
      </c>
      <c r="J31" s="45">
        <f t="shared" si="6"/>
        <v>95.618654620420074</v>
      </c>
      <c r="K31" s="45">
        <f t="shared" si="33"/>
        <v>546.8794260103673</v>
      </c>
      <c r="L31" s="45">
        <f t="shared" si="34"/>
        <v>83.620810149127621</v>
      </c>
      <c r="M31" s="43">
        <f t="shared" si="7"/>
        <v>55.747206766085078</v>
      </c>
      <c r="N31">
        <f t="shared" si="8"/>
        <v>31.872884873473357</v>
      </c>
      <c r="O31" s="48">
        <f>INDEX((WasteGen!$K$2:$K$52),MATCH(A31,WasteGen!$A$2:$A$52,0))</f>
        <v>52.037363058732012</v>
      </c>
      <c r="P31" s="48">
        <f t="shared" si="9"/>
        <v>5.073642898226371</v>
      </c>
      <c r="Q31" s="48">
        <f t="shared" si="35"/>
        <v>47.779973564328031</v>
      </c>
      <c r="R31" s="48">
        <f t="shared" si="36"/>
        <v>3.0965583646402006</v>
      </c>
      <c r="S31" s="49">
        <f t="shared" si="10"/>
        <v>2.0643722430934668</v>
      </c>
      <c r="T31">
        <f t="shared" si="11"/>
        <v>1.6912142994087904</v>
      </c>
      <c r="U31" s="51">
        <f>INDEX((WasteGen!$L$2:$L$52),MATCH(A31,WasteGen!$A$2:$A$52,0))</f>
        <v>8.6728938431220026</v>
      </c>
      <c r="V31" s="51">
        <f t="shared" si="12"/>
        <v>3.2523351911707507E-2</v>
      </c>
      <c r="W31" s="51">
        <f t="shared" si="37"/>
        <v>0.38143311980992894</v>
      </c>
      <c r="X31" s="51">
        <f t="shared" si="38"/>
        <v>1.2428064329878794E-2</v>
      </c>
      <c r="Y31" s="36">
        <f t="shared" si="13"/>
        <v>8.2853762199191945E-3</v>
      </c>
      <c r="Z31">
        <f t="shared" si="14"/>
        <v>1.0841117303902503E-2</v>
      </c>
      <c r="AA31" s="54">
        <f>INDEX((WasteGen!$M$2:$M$52),MATCH(A31,WasteGen!$A$2:$A$52,0))</f>
        <v>21.682234607805007</v>
      </c>
      <c r="AB31" s="54">
        <f t="shared" si="15"/>
        <v>0.6504670382341502</v>
      </c>
      <c r="AC31" s="54">
        <f t="shared" si="39"/>
        <v>6.1256376364523115</v>
      </c>
      <c r="AD31" s="54">
        <f t="shared" si="40"/>
        <v>0.39699466213335904</v>
      </c>
      <c r="AE31" s="21">
        <f t="shared" si="16"/>
        <v>0.26466310808890603</v>
      </c>
      <c r="AF31">
        <f t="shared" si="17"/>
        <v>0.21682234607805007</v>
      </c>
      <c r="AG31" s="58">
        <f>INDEX((WasteGen!$N$2:$N$52),MATCH(A31,WasteGen!$A$2:$A$52,0))</f>
        <v>1.3009340764683004</v>
      </c>
      <c r="AH31" s="58">
        <f t="shared" si="18"/>
        <v>1.9514011147024504E-3</v>
      </c>
      <c r="AI31" s="58">
        <f t="shared" si="41"/>
        <v>2.0767100282369957E-2</v>
      </c>
      <c r="AJ31" s="58">
        <f t="shared" si="42"/>
        <v>9.6470152540775592E-4</v>
      </c>
      <c r="AK31" s="56">
        <f t="shared" si="19"/>
        <v>6.4313435027183721E-4</v>
      </c>
      <c r="AL31">
        <f t="shared" si="20"/>
        <v>6.5046703823415017E-4</v>
      </c>
      <c r="AM31" s="62">
        <f>INDEX((WasteGen!$P$2:$P$52),MATCH(A31,WasteGen!$A$2:$A$52,0))</f>
        <v>6.4887500000000005</v>
      </c>
      <c r="AN31" s="62">
        <f t="shared" si="21"/>
        <v>0.14599687500000003</v>
      </c>
      <c r="AO31" s="62">
        <f t="shared" si="46"/>
        <v>1.9169681182926803</v>
      </c>
      <c r="AP31" s="62">
        <f t="shared" si="47"/>
        <v>5.3934103859558935E-2</v>
      </c>
      <c r="AQ31" s="60">
        <f t="shared" si="22"/>
        <v>3.5956069239705957E-2</v>
      </c>
      <c r="AR31">
        <f t="shared" si="44"/>
        <v>4.8665625000000004E-2</v>
      </c>
      <c r="AS31" s="68">
        <f>INDEX((WasteGen!$Q$2:$Q$52),MATCH(A31,WasteGen!$A$2:$A$52,0))</f>
        <v>0.18939</v>
      </c>
      <c r="AT31" s="68">
        <f t="shared" si="23"/>
        <v>2.1306375000000001E-3</v>
      </c>
      <c r="AU31" s="68">
        <f t="shared" si="48"/>
        <v>3.4010204527885973E-2</v>
      </c>
      <c r="AV31" s="68">
        <f t="shared" si="49"/>
        <v>5.907438428260036E-3</v>
      </c>
      <c r="AW31" s="64">
        <f t="shared" si="45"/>
        <v>3.9382922855066907E-3</v>
      </c>
      <c r="AX31" s="3"/>
      <c r="AY31" s="117"/>
      <c r="AZ31" s="117" t="s">
        <v>127</v>
      </c>
      <c r="BA31" s="117" t="s">
        <v>128</v>
      </c>
      <c r="BC31" s="2">
        <f t="shared" si="24"/>
        <v>64.061101552735039</v>
      </c>
      <c r="BD31" s="2">
        <f t="shared" si="25"/>
        <v>1601.5275388183759</v>
      </c>
      <c r="BE31">
        <f t="shared" si="26"/>
        <v>64.057163260449528</v>
      </c>
      <c r="BF31">
        <f t="shared" si="27"/>
        <v>1601.4290815112381</v>
      </c>
      <c r="BG31" s="82">
        <f>BG29*(1+$BH$18)</f>
        <v>18.308</v>
      </c>
      <c r="BI31" s="2">
        <f t="shared" si="28"/>
        <v>45.753101552735039</v>
      </c>
      <c r="BJ31">
        <f t="shared" si="29"/>
        <v>45.749163260449528</v>
      </c>
      <c r="BL31" s="2">
        <f t="shared" si="30"/>
        <v>1143.8275388183761</v>
      </c>
      <c r="BM31" s="67">
        <f t="shared" si="30"/>
        <v>1143.7290815112383</v>
      </c>
      <c r="BO31">
        <f t="shared" si="50"/>
        <v>36.930797159914547</v>
      </c>
      <c r="BP31">
        <f t="shared" si="43"/>
        <v>553.63993814823004</v>
      </c>
    </row>
    <row r="32" spans="1:68" x14ac:dyDescent="0.25">
      <c r="A32" s="24">
        <v>2017</v>
      </c>
      <c r="B32" s="24">
        <v>1</v>
      </c>
      <c r="C32" s="40">
        <f>INDEX((WasteGen!$I$2:$I$52),MATCH(A32,WasteGen!$A$2:$A$52,0))*BA32</f>
        <v>65.020685141885636</v>
      </c>
      <c r="D32" s="40">
        <f t="shared" si="2"/>
        <v>9.2654476327187023</v>
      </c>
      <c r="E32" s="40">
        <f t="shared" si="3"/>
        <v>27.61430483288283</v>
      </c>
      <c r="F32" s="40">
        <f>E31*(1-Sce2Comp!$F$9)</f>
        <v>9.0244211445335676</v>
      </c>
      <c r="G32" s="34">
        <f t="shared" si="4"/>
        <v>6.0162807630223778</v>
      </c>
      <c r="H32">
        <f t="shared" si="5"/>
        <v>3.0884825442395676</v>
      </c>
      <c r="I32" s="45">
        <f>INDEX((WasteGen!$J$2:$J$52),MATCH(A32,WasteGen!$A$2:$A$52,0))*BA32</f>
        <v>216.7356171396188</v>
      </c>
      <c r="J32" s="45">
        <f t="shared" si="6"/>
        <v>95.580407158571873</v>
      </c>
      <c r="K32" s="45">
        <f t="shared" si="33"/>
        <v>556.963337803944</v>
      </c>
      <c r="L32" s="45">
        <f t="shared" si="34"/>
        <v>85.496495364995184</v>
      </c>
      <c r="M32" s="43">
        <f t="shared" si="7"/>
        <v>56.997663576663456</v>
      </c>
      <c r="N32">
        <f t="shared" si="8"/>
        <v>31.86013571952396</v>
      </c>
      <c r="O32" s="48">
        <f>INDEX((WasteGen!$K$2:$K$52),MATCH(A32,WasteGen!$A$2:$A$52,0))*BA32</f>
        <v>52.016548113508506</v>
      </c>
      <c r="P32" s="48">
        <f t="shared" si="9"/>
        <v>5.071613441067079</v>
      </c>
      <c r="Q32" s="48">
        <f t="shared" si="35"/>
        <v>49.621365507716121</v>
      </c>
      <c r="R32" s="48">
        <f t="shared" si="36"/>
        <v>3.2302214976789916</v>
      </c>
      <c r="S32" s="49">
        <f t="shared" si="10"/>
        <v>2.1534809984526611</v>
      </c>
      <c r="T32">
        <f t="shared" si="11"/>
        <v>1.6905378136890266</v>
      </c>
      <c r="U32" s="51">
        <f>INDEX((WasteGen!$L$2:$L$52),MATCH(A32,WasteGen!$A$2:$A$52,0))</f>
        <v>8.8463517199844404</v>
      </c>
      <c r="V32" s="51">
        <f t="shared" si="12"/>
        <v>3.3173818949941654E-2</v>
      </c>
      <c r="W32" s="51">
        <f t="shared" si="37"/>
        <v>0.40148770537843032</v>
      </c>
      <c r="X32" s="51">
        <f t="shared" si="38"/>
        <v>1.3119233381440287E-2</v>
      </c>
      <c r="Y32" s="36">
        <f t="shared" si="13"/>
        <v>8.7461555876268571E-3</v>
      </c>
      <c r="Z32">
        <f t="shared" si="14"/>
        <v>1.1057939649980551E-2</v>
      </c>
      <c r="AA32" s="54">
        <f>INDEX((WasteGen!$M$2:$M$52),MATCH(A32,WasteGen!$A$2:$A$52,0))</f>
        <v>22.115879299961104</v>
      </c>
      <c r="AB32" s="54">
        <f t="shared" si="15"/>
        <v>0.66347637899883316</v>
      </c>
      <c r="AC32" s="54">
        <f t="shared" si="39"/>
        <v>6.3749830542102481</v>
      </c>
      <c r="AD32" s="54">
        <f t="shared" si="40"/>
        <v>0.41413096124089632</v>
      </c>
      <c r="AE32" s="21">
        <f t="shared" si="16"/>
        <v>0.27608730749393084</v>
      </c>
      <c r="AF32">
        <f t="shared" si="17"/>
        <v>0.22115879299961105</v>
      </c>
      <c r="AG32" s="58">
        <f>INDEX((WasteGen!$N$2:$N$52),MATCH(A32,WasteGen!$A$2:$A$52,0))</f>
        <v>1.3269527579976661</v>
      </c>
      <c r="AH32" s="58">
        <f t="shared" si="18"/>
        <v>1.9904291369964994E-3</v>
      </c>
      <c r="AI32" s="58">
        <f t="shared" si="41"/>
        <v>2.1744705987143891E-2</v>
      </c>
      <c r="AJ32" s="58">
        <f t="shared" si="42"/>
        <v>1.0128234322225674E-3</v>
      </c>
      <c r="AK32" s="56">
        <f t="shared" si="19"/>
        <v>6.7521562148171153E-4</v>
      </c>
      <c r="AL32">
        <f t="shared" si="20"/>
        <v>6.6347637899883305E-4</v>
      </c>
      <c r="AM32" s="62">
        <f>INDEX((WasteGen!$P$2:$P$52),MATCH(A32,WasteGen!$A$2:$A$52,0))</f>
        <v>7.1376250000000008</v>
      </c>
      <c r="AN32" s="62">
        <f t="shared" si="21"/>
        <v>0.16059656250000001</v>
      </c>
      <c r="AO32" s="62">
        <f t="shared" si="46"/>
        <v>2.02090971085202</v>
      </c>
      <c r="AP32" s="62">
        <f t="shared" si="47"/>
        <v>5.6654969940660473E-2</v>
      </c>
      <c r="AQ32" s="60">
        <f t="shared" si="22"/>
        <v>3.7769979960440313E-2</v>
      </c>
      <c r="AR32">
        <f t="shared" si="44"/>
        <v>5.3532187500000002E-2</v>
      </c>
      <c r="AS32" s="68">
        <f>INDEX((WasteGen!$Q$2:$Q$52),MATCH(A32,WasteGen!$A$2:$A$52,0))</f>
        <v>0.18939</v>
      </c>
      <c r="AT32" s="68">
        <f t="shared" si="23"/>
        <v>2.1306375000000001E-3</v>
      </c>
      <c r="AU32" s="68">
        <f t="shared" si="48"/>
        <v>3.0823850465424418E-2</v>
      </c>
      <c r="AV32" s="68">
        <f t="shared" si="49"/>
        <v>5.3169915624615548E-3</v>
      </c>
      <c r="AW32" s="64">
        <f t="shared" si="45"/>
        <v>3.5446610416410363E-3</v>
      </c>
      <c r="AX32" s="3"/>
      <c r="AY32" s="117">
        <v>2017</v>
      </c>
      <c r="AZ32" s="118">
        <v>0.02</v>
      </c>
      <c r="BA32" s="119">
        <f>100%-AZ32</f>
        <v>0.98</v>
      </c>
      <c r="BC32" s="2">
        <f t="shared" si="24"/>
        <v>65.494248657843613</v>
      </c>
      <c r="BD32" s="2">
        <f t="shared" si="25"/>
        <v>1637.3562164460902</v>
      </c>
      <c r="BE32">
        <f t="shared" si="26"/>
        <v>65.490703996801969</v>
      </c>
      <c r="BF32">
        <f t="shared" si="27"/>
        <v>1637.2675999200492</v>
      </c>
      <c r="BG32">
        <v>18.308</v>
      </c>
      <c r="BI32" s="2">
        <f t="shared" si="28"/>
        <v>47.186248657843613</v>
      </c>
      <c r="BJ32">
        <f>BE32-BG32</f>
        <v>47.182703996801969</v>
      </c>
      <c r="BL32" s="2">
        <f t="shared" si="30"/>
        <v>1179.6562164460904</v>
      </c>
      <c r="BM32" s="67">
        <f>BJ32*$A$4</f>
        <v>1179.5675999200491</v>
      </c>
      <c r="BO32">
        <f t="shared" si="50"/>
        <v>36.925568473981144</v>
      </c>
      <c r="BP32">
        <f t="shared" si="43"/>
        <v>590.56550662221116</v>
      </c>
    </row>
    <row r="33" spans="1:68" x14ac:dyDescent="0.25">
      <c r="A33" s="24">
        <v>2018</v>
      </c>
      <c r="B33" s="24">
        <v>1</v>
      </c>
      <c r="C33" s="40">
        <f>INDEX((WasteGen!$I$2:$I$52),MATCH(A33,WasteGen!$A$2:$A$52,0))*BA33</f>
        <v>64.967607031565734</v>
      </c>
      <c r="D33" s="40">
        <f t="shared" si="2"/>
        <v>9.2578840019981179</v>
      </c>
      <c r="E33" s="40">
        <f t="shared" si="3"/>
        <v>27.768306088818314</v>
      </c>
      <c r="F33" s="40">
        <f>E32*(1-Sce2Comp!$F$9)</f>
        <v>9.1038827460626344</v>
      </c>
      <c r="G33" s="34">
        <f t="shared" si="4"/>
        <v>6.0692551640417562</v>
      </c>
      <c r="H33">
        <f t="shared" si="5"/>
        <v>3.0859613339993723</v>
      </c>
      <c r="I33" s="45">
        <f>INDEX((WasteGen!$J$2:$J$52),MATCH(A33,WasteGen!$A$2:$A$52,0))*BA33</f>
        <v>216.55869010521911</v>
      </c>
      <c r="J33" s="45">
        <f t="shared" si="6"/>
        <v>95.502382336401638</v>
      </c>
      <c r="K33" s="45">
        <f t="shared" si="33"/>
        <v>565.39275457567578</v>
      </c>
      <c r="L33" s="45">
        <f t="shared" si="34"/>
        <v>87.072965564669886</v>
      </c>
      <c r="M33" s="43">
        <f t="shared" si="7"/>
        <v>58.048643709779924</v>
      </c>
      <c r="N33">
        <f t="shared" si="8"/>
        <v>31.834127445467207</v>
      </c>
      <c r="O33" s="48">
        <f>INDEX((WasteGen!$K$2:$K$52),MATCH(A33,WasteGen!$A$2:$A$52,0))*BA33</f>
        <v>51.974085625252584</v>
      </c>
      <c r="P33" s="48">
        <f t="shared" si="9"/>
        <v>5.0674733484621264</v>
      </c>
      <c r="Q33" s="48">
        <f t="shared" si="35"/>
        <v>51.334127883150828</v>
      </c>
      <c r="R33" s="48">
        <f t="shared" si="36"/>
        <v>3.3547109730274225</v>
      </c>
      <c r="S33" s="49">
        <f t="shared" si="10"/>
        <v>2.2364739820182815</v>
      </c>
      <c r="T33">
        <f t="shared" si="11"/>
        <v>1.6891577828207089</v>
      </c>
      <c r="U33" s="51">
        <f>INDEX((WasteGen!$L$2:$L$52),MATCH(A33,WasteGen!$A$2:$A$52,0))</f>
        <v>9.0232787543841297</v>
      </c>
      <c r="V33" s="51">
        <f t="shared" si="12"/>
        <v>3.3837295328940489E-2</v>
      </c>
      <c r="W33" s="51">
        <f t="shared" si="37"/>
        <v>0.42151599820317487</v>
      </c>
      <c r="X33" s="51">
        <f t="shared" si="38"/>
        <v>1.3809002504195905E-2</v>
      </c>
      <c r="Y33" s="36">
        <f t="shared" si="13"/>
        <v>9.2060016694639358E-3</v>
      </c>
      <c r="Z33">
        <f t="shared" si="14"/>
        <v>1.1279098442980163E-2</v>
      </c>
      <c r="AA33" s="54">
        <f>INDEX((WasteGen!$M$2:$M$52),MATCH(A33,WasteGen!$A$2:$A$52,0))</f>
        <v>22.558196885960328</v>
      </c>
      <c r="AB33" s="54">
        <f t="shared" si="15"/>
        <v>0.67674590657880984</v>
      </c>
      <c r="AC33" s="54">
        <f t="shared" si="39"/>
        <v>6.6207407083295919</v>
      </c>
      <c r="AD33" s="54">
        <f t="shared" si="40"/>
        <v>0.43098825245946598</v>
      </c>
      <c r="AE33" s="21">
        <f t="shared" si="16"/>
        <v>0.28732550163964399</v>
      </c>
      <c r="AF33">
        <f t="shared" si="17"/>
        <v>0.22558196885960327</v>
      </c>
      <c r="AG33" s="58">
        <f>INDEX((WasteGen!$N$2:$N$52),MATCH(A33,WasteGen!$A$2:$A$52,0))</f>
        <v>1.3534918131576195</v>
      </c>
      <c r="AH33" s="58">
        <f t="shared" si="18"/>
        <v>2.0302377197364292E-3</v>
      </c>
      <c r="AI33" s="58">
        <f t="shared" si="41"/>
        <v>2.2714441881824546E-2</v>
      </c>
      <c r="AJ33" s="58">
        <f t="shared" si="42"/>
        <v>1.0605018250557771E-3</v>
      </c>
      <c r="AK33" s="56">
        <f t="shared" si="19"/>
        <v>7.0700121670385133E-4</v>
      </c>
      <c r="AL33">
        <f t="shared" si="20"/>
        <v>6.7674590657880972E-4</v>
      </c>
      <c r="AM33" s="62">
        <f>INDEX((WasteGen!$P$2:$P$52),MATCH(A33,WasteGen!$A$2:$A$52,0))</f>
        <v>7.7865000000000011</v>
      </c>
      <c r="AN33" s="62">
        <f t="shared" si="21"/>
        <v>0.17519625000000003</v>
      </c>
      <c r="AO33" s="62">
        <f t="shared" si="46"/>
        <v>2.1363790526011499</v>
      </c>
      <c r="AP33" s="62">
        <f t="shared" si="47"/>
        <v>5.9726908250870112E-2</v>
      </c>
      <c r="AQ33" s="60">
        <f t="shared" si="22"/>
        <v>3.9817938833913408E-2</v>
      </c>
      <c r="AR33">
        <f t="shared" si="44"/>
        <v>5.8398750000000006E-2</v>
      </c>
      <c r="AS33" s="68">
        <f>INDEX((WasteGen!$Q$2:$Q$52),MATCH(A33,WasteGen!$A$2:$A$52,0))</f>
        <v>0.18939</v>
      </c>
      <c r="AT33" s="68">
        <f t="shared" si="23"/>
        <v>2.1306375000000001E-3</v>
      </c>
      <c r="AU33" s="68">
        <f t="shared" si="48"/>
        <v>2.8135635649706649E-2</v>
      </c>
      <c r="AV33" s="68">
        <f t="shared" si="49"/>
        <v>4.8188523157177698E-3</v>
      </c>
      <c r="AW33" s="64">
        <f t="shared" si="45"/>
        <v>3.2125682104785129E-3</v>
      </c>
      <c r="AX33" s="3"/>
      <c r="AY33" s="117">
        <v>2018</v>
      </c>
      <c r="AZ33" s="119">
        <f>AZ32+2%</f>
        <v>0.04</v>
      </c>
      <c r="BA33" s="119">
        <f t="shared" ref="BA33:BA65" si="51">100%-AZ33</f>
        <v>0.96</v>
      </c>
      <c r="BC33" s="2">
        <f t="shared" si="24"/>
        <v>66.694641867410155</v>
      </c>
      <c r="BD33" s="2">
        <f t="shared" si="25"/>
        <v>1667.3660466852539</v>
      </c>
      <c r="BE33">
        <f t="shared" si="26"/>
        <v>66.691429299199683</v>
      </c>
      <c r="BF33">
        <f t="shared" si="27"/>
        <v>1667.285732479992</v>
      </c>
      <c r="BG33">
        <v>18.308</v>
      </c>
      <c r="BI33" s="2">
        <f t="shared" si="28"/>
        <v>48.386641867410155</v>
      </c>
      <c r="BJ33">
        <f t="shared" si="29"/>
        <v>48.383429299199683</v>
      </c>
      <c r="BL33" s="2">
        <f t="shared" si="30"/>
        <v>1209.6660466852538</v>
      </c>
      <c r="BM33" s="67">
        <f t="shared" si="30"/>
        <v>1209.585732479992</v>
      </c>
      <c r="BO33">
        <f t="shared" si="50"/>
        <v>36.90518312549645</v>
      </c>
      <c r="BP33">
        <f t="shared" si="43"/>
        <v>627.47068974770764</v>
      </c>
    </row>
    <row r="34" spans="1:68" x14ac:dyDescent="0.25">
      <c r="A34" s="24">
        <v>2019</v>
      </c>
      <c r="B34" s="24">
        <v>1</v>
      </c>
      <c r="C34" s="40">
        <f>INDEX((WasteGen!$I$2:$I$52),MATCH(A34,WasteGen!$A$2:$A$52,0))*BA34</f>
        <v>64.886397522776264</v>
      </c>
      <c r="D34" s="40">
        <f t="shared" si="2"/>
        <v>9.2463116469956184</v>
      </c>
      <c r="E34" s="40">
        <f t="shared" si="3"/>
        <v>27.859963862784035</v>
      </c>
      <c r="F34" s="40">
        <f>E33*(1-Sce2Comp!$F$9)</f>
        <v>9.154653873029897</v>
      </c>
      <c r="G34" s="34">
        <f t="shared" si="4"/>
        <v>6.1031025820199307</v>
      </c>
      <c r="H34">
        <f t="shared" si="5"/>
        <v>3.0821038823318725</v>
      </c>
      <c r="I34" s="45">
        <f>INDEX((WasteGen!$J$2:$J$52),MATCH(A34,WasteGen!$A$2:$A$52,0))*BA34</f>
        <v>216.28799174258759</v>
      </c>
      <c r="J34" s="45">
        <f t="shared" si="6"/>
        <v>95.383004358481131</v>
      </c>
      <c r="K34" s="45">
        <f t="shared" si="33"/>
        <v>572.38497895249282</v>
      </c>
      <c r="L34" s="45">
        <f t="shared" si="34"/>
        <v>88.390779981664096</v>
      </c>
      <c r="M34" s="43">
        <f t="shared" si="7"/>
        <v>58.927186654442728</v>
      </c>
      <c r="N34">
        <f t="shared" si="8"/>
        <v>31.794334786160373</v>
      </c>
      <c r="O34" s="48">
        <f>INDEX((WasteGen!$K$2:$K$52),MATCH(A34,WasteGen!$A$2:$A$52,0))*BA34</f>
        <v>51.909118018221022</v>
      </c>
      <c r="P34" s="48">
        <f t="shared" si="9"/>
        <v>5.0611390067765498</v>
      </c>
      <c r="Q34" s="48">
        <f t="shared" si="35"/>
        <v>52.924762595288001</v>
      </c>
      <c r="R34" s="48">
        <f t="shared" si="36"/>
        <v>3.4705042946393774</v>
      </c>
      <c r="S34" s="49">
        <f t="shared" si="10"/>
        <v>2.3136695297595846</v>
      </c>
      <c r="T34">
        <f t="shared" si="11"/>
        <v>1.6870463355921832</v>
      </c>
      <c r="U34" s="51">
        <f>INDEX((WasteGen!$L$2:$L$52),MATCH(A34,WasteGen!$A$2:$A$52,0))</f>
        <v>9.2037443294718138</v>
      </c>
      <c r="V34" s="51">
        <f t="shared" si="12"/>
        <v>3.4514041235519301E-2</v>
      </c>
      <c r="W34" s="51">
        <f t="shared" si="37"/>
        <v>0.44153217213971963</v>
      </c>
      <c r="X34" s="51">
        <f t="shared" si="38"/>
        <v>1.4497867298974563E-2</v>
      </c>
      <c r="Y34" s="36">
        <f t="shared" si="13"/>
        <v>9.6652448659830421E-3</v>
      </c>
      <c r="Z34">
        <f t="shared" si="14"/>
        <v>1.1504680411839767E-2</v>
      </c>
      <c r="AA34" s="54">
        <f>INDEX((WasteGen!$M$2:$M$52),MATCH(A34,WasteGen!$A$2:$A$52,0))</f>
        <v>23.009360823679533</v>
      </c>
      <c r="AB34" s="54">
        <f t="shared" si="15"/>
        <v>0.69028082471038599</v>
      </c>
      <c r="AC34" s="54">
        <f t="shared" si="39"/>
        <v>6.8634185443566276</v>
      </c>
      <c r="AD34" s="54">
        <f t="shared" si="40"/>
        <v>0.44760298868334997</v>
      </c>
      <c r="AE34" s="21">
        <f t="shared" si="16"/>
        <v>0.29840199245556664</v>
      </c>
      <c r="AF34">
        <f t="shared" si="17"/>
        <v>0.23009360823679534</v>
      </c>
      <c r="AG34" s="58">
        <f>INDEX((WasteGen!$N$2:$N$52),MATCH(A34,WasteGen!$A$2:$A$52,0))</f>
        <v>1.380561649420772</v>
      </c>
      <c r="AH34" s="58">
        <f t="shared" si="18"/>
        <v>2.0708424741311578E-3</v>
      </c>
      <c r="AI34" s="58">
        <f t="shared" si="41"/>
        <v>2.3677487953234037E-2</v>
      </c>
      <c r="AJ34" s="58">
        <f t="shared" si="42"/>
        <v>1.1077964027216675E-3</v>
      </c>
      <c r="AK34" s="56">
        <f t="shared" si="19"/>
        <v>7.3853093514777827E-4</v>
      </c>
      <c r="AL34">
        <f t="shared" si="20"/>
        <v>6.9028082471038596E-4</v>
      </c>
      <c r="AM34" s="62">
        <f>INDEX((WasteGen!$P$2:$P$52),MATCH(A34,WasteGen!$A$2:$A$52,0))</f>
        <v>8.4353750000000005</v>
      </c>
      <c r="AN34" s="62">
        <f t="shared" si="21"/>
        <v>0.18979593750000001</v>
      </c>
      <c r="AO34" s="62">
        <f t="shared" si="46"/>
        <v>2.2630354470633791</v>
      </c>
      <c r="AP34" s="62">
        <f t="shared" si="47"/>
        <v>6.3139543037770612E-2</v>
      </c>
      <c r="AQ34" s="60">
        <f t="shared" si="22"/>
        <v>4.209302869184707E-2</v>
      </c>
      <c r="AR34">
        <f t="shared" si="44"/>
        <v>6.3265312500000004E-2</v>
      </c>
      <c r="AS34" s="68">
        <f>INDEX((WasteGen!$Q$2:$Q$52),MATCH(A34,WasteGen!$A$2:$A$52,0))</f>
        <v>0.18939</v>
      </c>
      <c r="AT34" s="68">
        <f t="shared" si="23"/>
        <v>2.1306375000000001E-3</v>
      </c>
      <c r="AU34" s="68">
        <f t="shared" si="48"/>
        <v>2.5867683390232436E-2</v>
      </c>
      <c r="AV34" s="68">
        <f t="shared" si="49"/>
        <v>4.398589759474214E-3</v>
      </c>
      <c r="AW34" s="64">
        <f t="shared" si="45"/>
        <v>2.9323931729828092E-3</v>
      </c>
      <c r="AX34" s="3"/>
      <c r="AY34" s="117">
        <v>2019</v>
      </c>
      <c r="AZ34" s="119">
        <f t="shared" ref="AZ34:AZ45" si="52">AZ33+2%</f>
        <v>0.06</v>
      </c>
      <c r="BA34" s="119">
        <f t="shared" si="51"/>
        <v>0.94</v>
      </c>
      <c r="BC34" s="2">
        <f t="shared" si="24"/>
        <v>67.697789956343769</v>
      </c>
      <c r="BD34" s="2">
        <f t="shared" si="25"/>
        <v>1692.4447489085942</v>
      </c>
      <c r="BE34">
        <f t="shared" si="26"/>
        <v>67.694857563170785</v>
      </c>
      <c r="BF34">
        <f t="shared" si="27"/>
        <v>1692.3714390792697</v>
      </c>
      <c r="BG34">
        <v>18.308</v>
      </c>
      <c r="BI34" s="2">
        <f t="shared" si="28"/>
        <v>49.389789956343769</v>
      </c>
      <c r="BJ34">
        <f t="shared" si="29"/>
        <v>49.386857563170786</v>
      </c>
      <c r="BL34" s="2">
        <f t="shared" si="30"/>
        <v>1234.7447489085941</v>
      </c>
      <c r="BM34" s="67">
        <f t="shared" si="30"/>
        <v>1234.6714390792697</v>
      </c>
      <c r="BO34">
        <f t="shared" si="50"/>
        <v>36.869038886057773</v>
      </c>
      <c r="BP34">
        <f t="shared" si="43"/>
        <v>664.33972863376539</v>
      </c>
    </row>
    <row r="35" spans="1:68" x14ac:dyDescent="0.25">
      <c r="A35" s="24">
        <v>2020</v>
      </c>
      <c r="B35" s="24">
        <v>1</v>
      </c>
      <c r="C35" s="40">
        <f>INDEX((WasteGen!$I$2:$I$52),MATCH(A35,WasteGen!$A$2:$A$52,0))*BA35</f>
        <v>64.775952590822627</v>
      </c>
      <c r="D35" s="40">
        <f t="shared" si="2"/>
        <v>9.2305732441922235</v>
      </c>
      <c r="E35" s="40">
        <f t="shared" si="3"/>
        <v>27.905665503244869</v>
      </c>
      <c r="F35" s="40">
        <f>E34*(1-Sce2Comp!$F$9)</f>
        <v>9.1848716037313931</v>
      </c>
      <c r="G35" s="34">
        <f t="shared" si="4"/>
        <v>6.1232477358209287</v>
      </c>
      <c r="H35">
        <f t="shared" si="5"/>
        <v>3.0768577480640746</v>
      </c>
      <c r="I35" s="45">
        <f>INDEX((WasteGen!$J$2:$J$52),MATCH(A35,WasteGen!$A$2:$A$52,0))*BA35</f>
        <v>215.91984196940874</v>
      </c>
      <c r="J35" s="45">
        <f t="shared" si="6"/>
        <v>95.220650308509249</v>
      </c>
      <c r="K35" s="45">
        <f t="shared" si="33"/>
        <v>578.12171859898899</v>
      </c>
      <c r="L35" s="45">
        <f t="shared" si="34"/>
        <v>89.483910662013017</v>
      </c>
      <c r="M35" s="43">
        <f t="shared" si="7"/>
        <v>59.655940441342011</v>
      </c>
      <c r="N35">
        <f t="shared" si="8"/>
        <v>31.740216769503082</v>
      </c>
      <c r="O35" s="48">
        <f>INDEX((WasteGen!$K$2:$K$52),MATCH(A35,WasteGen!$A$2:$A$52,0))*BA35</f>
        <v>51.820762072658098</v>
      </c>
      <c r="P35" s="48">
        <f t="shared" si="9"/>
        <v>5.0525243020841639</v>
      </c>
      <c r="Q35" s="48">
        <f t="shared" si="35"/>
        <v>54.399245865920193</v>
      </c>
      <c r="R35" s="48">
        <f t="shared" si="36"/>
        <v>3.5780410314519733</v>
      </c>
      <c r="S35" s="49">
        <f t="shared" si="10"/>
        <v>2.3853606876346487</v>
      </c>
      <c r="T35">
        <f t="shared" si="11"/>
        <v>1.6841747673613883</v>
      </c>
      <c r="U35" s="51">
        <f>INDEX((WasteGen!$L$2:$L$52),MATCH(A35,WasteGen!$A$2:$A$52,0))</f>
        <v>9.3878192160612493</v>
      </c>
      <c r="V35" s="51">
        <f t="shared" si="12"/>
        <v>3.5204322060229686E-2</v>
      </c>
      <c r="W35" s="51">
        <f t="shared" si="37"/>
        <v>0.46155017893031114</v>
      </c>
      <c r="X35" s="51">
        <f t="shared" si="38"/>
        <v>1.5186315269638167E-2</v>
      </c>
      <c r="Y35" s="36">
        <f t="shared" si="13"/>
        <v>1.0124210179758777E-2</v>
      </c>
      <c r="Z35">
        <f t="shared" si="14"/>
        <v>1.1734774020076562E-2</v>
      </c>
      <c r="AA35" s="54">
        <f>INDEX((WasteGen!$M$2:$M$52),MATCH(A35,WasteGen!$A$2:$A$52,0))</f>
        <v>23.469548040153125</v>
      </c>
      <c r="AB35" s="54">
        <f t="shared" si="15"/>
        <v>0.70408644120459374</v>
      </c>
      <c r="AC35" s="54">
        <f t="shared" si="39"/>
        <v>7.1034954753905932</v>
      </c>
      <c r="AD35" s="54">
        <f t="shared" si="40"/>
        <v>0.46400951017062853</v>
      </c>
      <c r="AE35" s="21">
        <f t="shared" si="16"/>
        <v>0.30933967344708568</v>
      </c>
      <c r="AF35">
        <f t="shared" si="17"/>
        <v>0.23469548040153126</v>
      </c>
      <c r="AG35" s="58">
        <f>INDEX((WasteGen!$N$2:$N$52),MATCH(A35,WasteGen!$A$2:$A$52,0))</f>
        <v>1.4081728824091875</v>
      </c>
      <c r="AH35" s="58">
        <f t="shared" si="18"/>
        <v>2.1122593236137812E-3</v>
      </c>
      <c r="AI35" s="58">
        <f t="shared" si="41"/>
        <v>2.4634982562991181E-2</v>
      </c>
      <c r="AJ35" s="58">
        <f t="shared" si="42"/>
        <v>1.154764713856635E-3</v>
      </c>
      <c r="AK35" s="56">
        <f t="shared" si="19"/>
        <v>7.6984314257109001E-4</v>
      </c>
      <c r="AL35">
        <f t="shared" si="20"/>
        <v>7.0408644120459373E-4</v>
      </c>
      <c r="AM35" s="62">
        <f>INDEX((WasteGen!$P$2:$P$52),MATCH(A35,WasteGen!$A$2:$A$52,0))</f>
        <v>9.0842500000000008</v>
      </c>
      <c r="AN35" s="62">
        <f t="shared" si="21"/>
        <v>0.20439562500000003</v>
      </c>
      <c r="AO35" s="62">
        <f t="shared" si="46"/>
        <v>2.4005482668646079</v>
      </c>
      <c r="AP35" s="62">
        <f t="shared" si="47"/>
        <v>6.6882805198771489E-2</v>
      </c>
      <c r="AQ35" s="60">
        <f t="shared" si="22"/>
        <v>4.458853679918099E-2</v>
      </c>
      <c r="AR35">
        <f t="shared" si="44"/>
        <v>6.8131875000000008E-2</v>
      </c>
      <c r="AS35" s="68">
        <f>INDEX((WasteGen!$Q$2:$Q$52),MATCH(A35,WasteGen!$A$2:$A$52,0))</f>
        <v>0.18939</v>
      </c>
      <c r="AT35" s="68">
        <f t="shared" si="23"/>
        <v>2.1306375000000001E-3</v>
      </c>
      <c r="AU35" s="68">
        <f t="shared" si="48"/>
        <v>2.3954291863193769E-2</v>
      </c>
      <c r="AV35" s="68">
        <f t="shared" si="49"/>
        <v>4.0440290270386666E-3</v>
      </c>
      <c r="AW35" s="64">
        <f t="shared" si="45"/>
        <v>2.6960193513591111E-3</v>
      </c>
      <c r="AX35" s="3"/>
      <c r="AY35" s="117">
        <v>2020</v>
      </c>
      <c r="AZ35" s="119">
        <f t="shared" si="52"/>
        <v>0.08</v>
      </c>
      <c r="BA35" s="119">
        <f t="shared" si="51"/>
        <v>0.92</v>
      </c>
      <c r="BC35" s="2">
        <f t="shared" si="24"/>
        <v>68.532067147717541</v>
      </c>
      <c r="BD35" s="2">
        <f t="shared" si="25"/>
        <v>1713.3016786929386</v>
      </c>
      <c r="BE35">
        <f t="shared" si="26"/>
        <v>68.529371128366179</v>
      </c>
      <c r="BF35">
        <f t="shared" si="27"/>
        <v>1713.2342782091546</v>
      </c>
      <c r="BG35">
        <v>18.308</v>
      </c>
      <c r="BI35" s="2">
        <f t="shared" si="28"/>
        <v>50.224067147717541</v>
      </c>
      <c r="BJ35">
        <f t="shared" si="29"/>
        <v>50.221371128366179</v>
      </c>
      <c r="BL35" s="2">
        <f t="shared" si="30"/>
        <v>1255.6016786929385</v>
      </c>
      <c r="BM35" s="67">
        <f t="shared" si="30"/>
        <v>1255.5342782091545</v>
      </c>
      <c r="BO35">
        <f t="shared" si="50"/>
        <v>36.816515500791354</v>
      </c>
      <c r="BP35">
        <f t="shared" si="43"/>
        <v>701.1562441345568</v>
      </c>
    </row>
    <row r="36" spans="1:68" x14ac:dyDescent="0.25">
      <c r="A36" s="24">
        <v>2021</v>
      </c>
      <c r="B36" s="24">
        <v>1</v>
      </c>
      <c r="C36" s="40">
        <f>INDEX((WasteGen!$I$2:$I$52),MATCH(A36,WasteGen!$A$2:$A$52,0))*BA36</f>
        <v>64.635135302581688</v>
      </c>
      <c r="D36" s="40">
        <f t="shared" si="2"/>
        <v>9.2105067806178909</v>
      </c>
      <c r="E36" s="40">
        <f t="shared" si="3"/>
        <v>27.916233765408144</v>
      </c>
      <c r="F36" s="40">
        <f>E35*(1-Sce2Comp!$F$9)</f>
        <v>9.1999385184546156</v>
      </c>
      <c r="G36" s="34">
        <f t="shared" si="4"/>
        <v>6.1332923456364101</v>
      </c>
      <c r="H36">
        <f t="shared" si="5"/>
        <v>3.07016892687263</v>
      </c>
      <c r="I36" s="45">
        <f>INDEX((WasteGen!$J$2:$J$52),MATCH(A36,WasteGen!$A$2:$A$52,0))*BA36</f>
        <v>215.45045100860568</v>
      </c>
      <c r="J36" s="45">
        <f t="shared" si="6"/>
        <v>95.013648894795097</v>
      </c>
      <c r="K36" s="45">
        <f t="shared" si="33"/>
        <v>582.75460258699729</v>
      </c>
      <c r="L36" s="45">
        <f t="shared" si="34"/>
        <v>90.380764906786794</v>
      </c>
      <c r="M36" s="43">
        <f t="shared" si="7"/>
        <v>60.253843271191194</v>
      </c>
      <c r="N36">
        <f t="shared" si="8"/>
        <v>31.671216298265033</v>
      </c>
      <c r="O36" s="48">
        <f>INDEX((WasteGen!$K$2:$K$52),MATCH(A36,WasteGen!$A$2:$A$52,0))*BA36</f>
        <v>51.708108242065357</v>
      </c>
      <c r="P36" s="48">
        <f t="shared" si="9"/>
        <v>5.0415405536013731</v>
      </c>
      <c r="Q36" s="48">
        <f t="shared" si="35"/>
        <v>55.763061206529564</v>
      </c>
      <c r="R36" s="48">
        <f t="shared" si="36"/>
        <v>3.6777252129919993</v>
      </c>
      <c r="S36" s="49">
        <f t="shared" si="10"/>
        <v>2.4518168086613326</v>
      </c>
      <c r="T36">
        <f t="shared" si="11"/>
        <v>1.6805135178671242</v>
      </c>
      <c r="U36" s="51">
        <f>INDEX((WasteGen!$L$2:$L$52),MATCH(A36,WasteGen!$A$2:$A$52,0))</f>
        <v>9.575575600382475</v>
      </c>
      <c r="V36" s="51">
        <f t="shared" si="12"/>
        <v>3.5908408501434279E-2</v>
      </c>
      <c r="W36" s="51">
        <f t="shared" si="37"/>
        <v>0.48158376115119167</v>
      </c>
      <c r="X36" s="51">
        <f t="shared" si="38"/>
        <v>1.5874826280553769E-2</v>
      </c>
      <c r="Y36" s="36">
        <f t="shared" si="13"/>
        <v>1.0583217520369179E-2</v>
      </c>
      <c r="Z36">
        <f t="shared" si="14"/>
        <v>1.1969469500478095E-2</v>
      </c>
      <c r="AA36" s="54">
        <f>INDEX((WasteGen!$M$2:$M$52),MATCH(A36,WasteGen!$A$2:$A$52,0))</f>
        <v>23.938939000956186</v>
      </c>
      <c r="AB36" s="54">
        <f t="shared" si="15"/>
        <v>0.7181681700286856</v>
      </c>
      <c r="AC36" s="54">
        <f t="shared" si="39"/>
        <v>7.3414234510127407</v>
      </c>
      <c r="AD36" s="54">
        <f t="shared" si="40"/>
        <v>0.48024019440653803</v>
      </c>
      <c r="AE36" s="21">
        <f t="shared" si="16"/>
        <v>0.32016012960435869</v>
      </c>
      <c r="AF36">
        <f t="shared" si="17"/>
        <v>0.23938939000956186</v>
      </c>
      <c r="AG36" s="58">
        <f>INDEX((WasteGen!$N$2:$N$52),MATCH(A36,WasteGen!$A$2:$A$52,0))</f>
        <v>1.4363363400573712</v>
      </c>
      <c r="AH36" s="58">
        <f t="shared" si="18"/>
        <v>2.154504510086057E-3</v>
      </c>
      <c r="AI36" s="58">
        <f t="shared" si="41"/>
        <v>2.5588024796065284E-2</v>
      </c>
      <c r="AJ36" s="58">
        <f t="shared" si="42"/>
        <v>1.2014622770119552E-3</v>
      </c>
      <c r="AK36" s="56">
        <f t="shared" si="19"/>
        <v>8.0097485134130342E-4</v>
      </c>
      <c r="AL36">
        <f t="shared" si="20"/>
        <v>7.1816817002868562E-4</v>
      </c>
      <c r="AM36" s="62">
        <f>INDEX((WasteGen!$P$2:$P$52),MATCH(A36,WasteGen!$A$2:$A$52,0))</f>
        <v>9.7331250000000011</v>
      </c>
      <c r="AN36" s="62">
        <f t="shared" si="21"/>
        <v>0.21899531249999998</v>
      </c>
      <c r="AO36" s="62">
        <f t="shared" si="46"/>
        <v>2.5485966561463709</v>
      </c>
      <c r="AP36" s="62">
        <f t="shared" si="47"/>
        <v>7.0946923218236951E-2</v>
      </c>
      <c r="AQ36" s="60">
        <f t="shared" si="22"/>
        <v>4.7297948812157965E-2</v>
      </c>
      <c r="AR36">
        <f t="shared" si="44"/>
        <v>7.2998437499999999E-2</v>
      </c>
      <c r="AS36" s="68">
        <f>INDEX((WasteGen!$Q$2:$Q$52),MATCH(A36,WasteGen!$A$2:$A$52,0))</f>
        <v>0.18939</v>
      </c>
      <c r="AT36" s="68">
        <f t="shared" si="23"/>
        <v>2.1306375000000001E-3</v>
      </c>
      <c r="AU36" s="68">
        <f t="shared" si="48"/>
        <v>2.2340030751457619E-2</v>
      </c>
      <c r="AV36" s="68">
        <f t="shared" si="49"/>
        <v>3.7448986117361513E-3</v>
      </c>
      <c r="AW36" s="64">
        <f t="shared" si="45"/>
        <v>2.4965990744907672E-3</v>
      </c>
      <c r="AX36" s="3"/>
      <c r="AY36" s="117">
        <v>2021</v>
      </c>
      <c r="AZ36" s="119">
        <f t="shared" si="52"/>
        <v>0.1</v>
      </c>
      <c r="BA36" s="119">
        <f t="shared" si="51"/>
        <v>0.9</v>
      </c>
      <c r="BC36" s="2">
        <f t="shared" si="24"/>
        <v>69.220291295351657</v>
      </c>
      <c r="BD36" s="2">
        <f t="shared" si="25"/>
        <v>1730.5072823837913</v>
      </c>
      <c r="BE36">
        <f t="shared" si="26"/>
        <v>69.217794696277167</v>
      </c>
      <c r="BF36">
        <f t="shared" si="27"/>
        <v>1730.4448674069292</v>
      </c>
      <c r="BG36">
        <v>18.308</v>
      </c>
      <c r="BI36" s="2">
        <f t="shared" si="28"/>
        <v>50.912291295351658</v>
      </c>
      <c r="BJ36">
        <f t="shared" si="29"/>
        <v>50.909794696277167</v>
      </c>
      <c r="BL36" s="2">
        <f t="shared" si="30"/>
        <v>1272.8072823837915</v>
      </c>
      <c r="BM36" s="67">
        <f t="shared" si="30"/>
        <v>1272.7448674069292</v>
      </c>
      <c r="BO36">
        <f t="shared" si="50"/>
        <v>36.746974208184859</v>
      </c>
      <c r="BP36">
        <f t="shared" si="43"/>
        <v>737.90321834274164</v>
      </c>
    </row>
    <row r="37" spans="1:68" x14ac:dyDescent="0.25">
      <c r="A37" s="24">
        <v>2022</v>
      </c>
      <c r="B37" s="24">
        <v>1</v>
      </c>
      <c r="C37" s="40">
        <f>INDEX((WasteGen!$I$2:$I$52),MATCH(A37,WasteGen!$A$2:$A$52,0))*BA37</f>
        <v>64.462774941774811</v>
      </c>
      <c r="D37" s="40">
        <f t="shared" si="2"/>
        <v>9.1859454292029099</v>
      </c>
      <c r="E37" s="40">
        <f t="shared" si="3"/>
        <v>27.898756531972968</v>
      </c>
      <c r="F37" s="40">
        <f>E36*(1-Sce2Comp!$F$9)</f>
        <v>9.2034226626380882</v>
      </c>
      <c r="G37" s="34">
        <f t="shared" si="4"/>
        <v>6.1356151084253918</v>
      </c>
      <c r="H37">
        <f t="shared" si="5"/>
        <v>3.0619818097343035</v>
      </c>
      <c r="I37" s="45">
        <f>INDEX((WasteGen!$J$2:$J$52),MATCH(A37,WasteGen!$A$2:$A$52,0))*BA37</f>
        <v>214.87591647258276</v>
      </c>
      <c r="J37" s="45">
        <f t="shared" si="6"/>
        <v>94.760279164408999</v>
      </c>
      <c r="K37" s="45">
        <f t="shared" si="33"/>
        <v>586.40983407666658</v>
      </c>
      <c r="L37" s="45">
        <f t="shared" si="34"/>
        <v>91.105047674739751</v>
      </c>
      <c r="M37" s="43">
        <f t="shared" si="7"/>
        <v>60.736698449826498</v>
      </c>
      <c r="N37">
        <f t="shared" si="8"/>
        <v>31.586759721469665</v>
      </c>
      <c r="O37" s="48">
        <f>INDEX((WasteGen!$K$2:$K$52),MATCH(A37,WasteGen!$A$2:$A$52,0))*BA37</f>
        <v>51.570219953419858</v>
      </c>
      <c r="P37" s="48">
        <f t="shared" si="9"/>
        <v>5.028096445458436</v>
      </c>
      <c r="Q37" s="48">
        <f t="shared" si="35"/>
        <v>57.021230093463735</v>
      </c>
      <c r="R37" s="48">
        <f t="shared" si="36"/>
        <v>3.7699275585242669</v>
      </c>
      <c r="S37" s="49">
        <f t="shared" si="10"/>
        <v>2.5132850390161776</v>
      </c>
      <c r="T37">
        <f t="shared" si="11"/>
        <v>1.6760321484861453</v>
      </c>
      <c r="U37" s="51">
        <f>INDEX((WasteGen!$L$2:$L$52),MATCH(A37,WasteGen!$A$2:$A$52,0))</f>
        <v>9.7670871123901257</v>
      </c>
      <c r="V37" s="51">
        <f t="shared" si="12"/>
        <v>3.662657667146297E-2</v>
      </c>
      <c r="W37" s="51">
        <f t="shared" si="37"/>
        <v>0.50164646482074393</v>
      </c>
      <c r="X37" s="51">
        <f t="shared" si="38"/>
        <v>1.6563873001910773E-2</v>
      </c>
      <c r="Y37" s="36">
        <f t="shared" si="13"/>
        <v>1.1042582001273848E-2</v>
      </c>
      <c r="Z37">
        <f t="shared" si="14"/>
        <v>1.2208858890487657E-2</v>
      </c>
      <c r="AA37" s="54">
        <f>INDEX((WasteGen!$M$2:$M$52),MATCH(A37,WasteGen!$A$2:$A$52,0))</f>
        <v>24.417717780975313</v>
      </c>
      <c r="AB37" s="54">
        <f t="shared" si="15"/>
        <v>0.73253153342925947</v>
      </c>
      <c r="AC37" s="54">
        <f t="shared" si="39"/>
        <v>7.5776293884661383</v>
      </c>
      <c r="AD37" s="54">
        <f t="shared" si="40"/>
        <v>0.49632559597586207</v>
      </c>
      <c r="AE37" s="21">
        <f t="shared" si="16"/>
        <v>0.33088373065057469</v>
      </c>
      <c r="AF37">
        <f t="shared" si="17"/>
        <v>0.24417717780975312</v>
      </c>
      <c r="AG37" s="58">
        <f>INDEX((WasteGen!$N$2:$N$52),MATCH(A37,WasteGen!$A$2:$A$52,0))</f>
        <v>1.4650630668585187</v>
      </c>
      <c r="AH37" s="58">
        <f t="shared" si="18"/>
        <v>2.197594600287778E-3</v>
      </c>
      <c r="AI37" s="58">
        <f t="shared" si="41"/>
        <v>2.653767670115896E-2</v>
      </c>
      <c r="AJ37" s="58">
        <f t="shared" si="42"/>
        <v>1.2479426951941038E-3</v>
      </c>
      <c r="AK37" s="56">
        <f t="shared" si="19"/>
        <v>8.3196179679606921E-4</v>
      </c>
      <c r="AL37">
        <f t="shared" si="20"/>
        <v>7.3253153342925934E-4</v>
      </c>
      <c r="AM37" s="62">
        <f>INDEX((WasteGen!$P$2:$P$52),MATCH(A37,WasteGen!$A$2:$A$52,0))</f>
        <v>10.382000000000001</v>
      </c>
      <c r="AN37" s="62">
        <f t="shared" si="21"/>
        <v>0.233595</v>
      </c>
      <c r="AO37" s="62">
        <f t="shared" si="46"/>
        <v>2.7068692417739086</v>
      </c>
      <c r="AP37" s="62">
        <f t="shared" si="47"/>
        <v>7.5322414372462218E-2</v>
      </c>
      <c r="AQ37" s="60">
        <f t="shared" si="22"/>
        <v>5.021494291497481E-2</v>
      </c>
      <c r="AR37">
        <f t="shared" si="44"/>
        <v>7.7865000000000004E-2</v>
      </c>
      <c r="AS37" s="68">
        <f>INDEX((WasteGen!$Q$2:$Q$52),MATCH(A37,WasteGen!$A$2:$A$52,0))</f>
        <v>0.18939</v>
      </c>
      <c r="AT37" s="68">
        <f t="shared" si="23"/>
        <v>2.1306375000000001E-3</v>
      </c>
      <c r="AU37" s="68">
        <f t="shared" si="48"/>
        <v>2.0978135446686065E-2</v>
      </c>
      <c r="AV37" s="68">
        <f t="shared" si="49"/>
        <v>3.492532804771555E-3</v>
      </c>
      <c r="AW37" s="64">
        <f t="shared" si="45"/>
        <v>2.3283552031810365E-3</v>
      </c>
      <c r="AX37" s="3"/>
      <c r="AY37" s="117">
        <v>2022</v>
      </c>
      <c r="AZ37" s="119">
        <f t="shared" si="52"/>
        <v>0.12000000000000001</v>
      </c>
      <c r="BA37" s="119">
        <f t="shared" si="51"/>
        <v>0.88</v>
      </c>
      <c r="BC37" s="2">
        <f t="shared" si="24"/>
        <v>69.780900169834865</v>
      </c>
      <c r="BD37" s="2">
        <f t="shared" si="25"/>
        <v>1744.5225042458717</v>
      </c>
      <c r="BE37">
        <f t="shared" si="26"/>
        <v>69.77857181463169</v>
      </c>
      <c r="BF37">
        <f t="shared" si="27"/>
        <v>1744.4642953657922</v>
      </c>
      <c r="BG37">
        <v>18.308</v>
      </c>
      <c r="BI37" s="2">
        <f t="shared" si="28"/>
        <v>51.472900169834865</v>
      </c>
      <c r="BJ37">
        <f t="shared" si="29"/>
        <v>51.47057181463169</v>
      </c>
      <c r="BL37" s="2">
        <f t="shared" si="30"/>
        <v>1286.8225042458716</v>
      </c>
      <c r="BM37" s="67">
        <f t="shared" si="30"/>
        <v>1286.7642953657923</v>
      </c>
      <c r="BO37">
        <f t="shared" si="50"/>
        <v>36.659757247923785</v>
      </c>
      <c r="BP37">
        <f t="shared" si="43"/>
        <v>774.56297559066547</v>
      </c>
    </row>
    <row r="38" spans="1:68" x14ac:dyDescent="0.25">
      <c r="A38" s="24">
        <v>2023</v>
      </c>
      <c r="B38" s="24">
        <v>1</v>
      </c>
      <c r="C38" s="40">
        <f>INDEX((WasteGen!$I$2:$I$52),MATCH(A38,WasteGen!$A$2:$A$52,0))*BA38</f>
        <v>64.257666112414626</v>
      </c>
      <c r="D38" s="40">
        <f t="shared" si="2"/>
        <v>9.1567174210190849</v>
      </c>
      <c r="E38" s="40">
        <f t="shared" si="3"/>
        <v>27.857813183868299</v>
      </c>
      <c r="F38" s="40">
        <f>E37*(1-Sce2Comp!$F$9)</f>
        <v>9.197660769123754</v>
      </c>
      <c r="G38" s="34">
        <f t="shared" si="4"/>
        <v>6.1317738460825026</v>
      </c>
      <c r="H38">
        <f t="shared" si="5"/>
        <v>3.0522391403396947</v>
      </c>
      <c r="I38" s="45">
        <f>INDEX((WasteGen!$J$2:$J$52),MATCH(A38,WasteGen!$A$2:$A$52,0))*BA38</f>
        <v>214.19222037471542</v>
      </c>
      <c r="J38" s="45">
        <f t="shared" si="6"/>
        <v>94.458769185249508</v>
      </c>
      <c r="K38" s="45">
        <f t="shared" si="33"/>
        <v>589.19211430185624</v>
      </c>
      <c r="L38" s="45">
        <f t="shared" si="34"/>
        <v>91.676488960059871</v>
      </c>
      <c r="M38" s="43">
        <f t="shared" si="7"/>
        <v>61.117659306706578</v>
      </c>
      <c r="N38">
        <f t="shared" si="8"/>
        <v>31.486256395083164</v>
      </c>
      <c r="O38" s="48">
        <f>INDEX((WasteGen!$K$2:$K$52),MATCH(A38,WasteGen!$A$2:$A$52,0))*BA38</f>
        <v>51.40613288993169</v>
      </c>
      <c r="P38" s="48">
        <f t="shared" si="9"/>
        <v>5.0120979567683399</v>
      </c>
      <c r="Q38" s="48">
        <f t="shared" si="35"/>
        <v>58.178340499349005</v>
      </c>
      <c r="R38" s="48">
        <f t="shared" si="36"/>
        <v>3.8549875508830711</v>
      </c>
      <c r="S38" s="49">
        <f t="shared" si="10"/>
        <v>2.5699917005887141</v>
      </c>
      <c r="T38">
        <f t="shared" si="11"/>
        <v>1.6706993189227799</v>
      </c>
      <c r="U38" s="51">
        <f>INDEX((WasteGen!$L$2:$L$52),MATCH(A38,WasteGen!$A$2:$A$52,0))</f>
        <v>9.9624288546379258</v>
      </c>
      <c r="V38" s="51">
        <f t="shared" si="12"/>
        <v>3.7359108204892223E-2</v>
      </c>
      <c r="W38" s="51">
        <f t="shared" si="37"/>
        <v>0.52175165168226334</v>
      </c>
      <c r="X38" s="51">
        <f t="shared" si="38"/>
        <v>1.7253921343372818E-2</v>
      </c>
      <c r="Y38" s="36">
        <f t="shared" si="13"/>
        <v>1.1502614228915211E-2</v>
      </c>
      <c r="Z38">
        <f t="shared" si="14"/>
        <v>1.2453036068297408E-2</v>
      </c>
      <c r="AA38" s="54">
        <f>INDEX((WasteGen!$M$2:$M$52),MATCH(A38,WasteGen!$A$2:$A$52,0))</f>
        <v>24.906072136594815</v>
      </c>
      <c r="AB38" s="54">
        <f t="shared" si="15"/>
        <v>0.74718216409784444</v>
      </c>
      <c r="AC38" s="54">
        <f t="shared" si="39"/>
        <v>7.8125169754413619</v>
      </c>
      <c r="AD38" s="54">
        <f t="shared" si="40"/>
        <v>0.51229457712262083</v>
      </c>
      <c r="AE38" s="21">
        <f t="shared" si="16"/>
        <v>0.3415297180817472</v>
      </c>
      <c r="AF38">
        <f t="shared" si="17"/>
        <v>0.24906072136594817</v>
      </c>
      <c r="AG38" s="58">
        <f>INDEX((WasteGen!$N$2:$N$52),MATCH(A38,WasteGen!$A$2:$A$52,0))</f>
        <v>1.4943643281956889</v>
      </c>
      <c r="AH38" s="58">
        <f t="shared" si="18"/>
        <v>2.2415464922935333E-3</v>
      </c>
      <c r="AI38" s="58">
        <f t="shared" si="41"/>
        <v>2.7484965428322978E-2</v>
      </c>
      <c r="AJ38" s="58">
        <f t="shared" si="42"/>
        <v>1.2942577651295158E-3</v>
      </c>
      <c r="AK38" s="56">
        <f t="shared" si="19"/>
        <v>8.6283851008634382E-4</v>
      </c>
      <c r="AL38">
        <f t="shared" si="20"/>
        <v>7.4718216409784446E-4</v>
      </c>
      <c r="AM38" s="62">
        <f>INDEX((WasteGen!$P$2:$P$52),MATCH(A38,WasteGen!$A$2:$A$52,0))</f>
        <v>11.030875000000002</v>
      </c>
      <c r="AN38" s="62">
        <f t="shared" si="21"/>
        <v>0.24819468750000001</v>
      </c>
      <c r="AO38" s="62">
        <f t="shared" si="46"/>
        <v>2.8750638530793262</v>
      </c>
      <c r="AP38" s="62">
        <f t="shared" si="47"/>
        <v>8.0000076194582145E-2</v>
      </c>
      <c r="AQ38" s="60">
        <f t="shared" si="22"/>
        <v>5.3333384129721426E-2</v>
      </c>
      <c r="AR38">
        <f t="shared" si="44"/>
        <v>8.2731562500000008E-2</v>
      </c>
      <c r="AS38" s="68">
        <f>INDEX((WasteGen!$Q$2:$Q$52),MATCH(A38,WasteGen!$A$2:$A$52,0))</f>
        <v>0.18939</v>
      </c>
      <c r="AT38" s="68">
        <f t="shared" si="23"/>
        <v>2.1306375000000001E-3</v>
      </c>
      <c r="AU38" s="68">
        <f t="shared" si="48"/>
        <v>1.9829152294162496E-2</v>
      </c>
      <c r="AV38" s="68">
        <f t="shared" si="49"/>
        <v>3.2796206525235699E-3</v>
      </c>
      <c r="AW38" s="64">
        <f t="shared" si="45"/>
        <v>2.1864137683490466E-3</v>
      </c>
      <c r="AX38" s="3"/>
      <c r="AY38" s="117">
        <v>2023</v>
      </c>
      <c r="AZ38" s="119">
        <f t="shared" si="52"/>
        <v>0.14000000000000001</v>
      </c>
      <c r="BA38" s="119">
        <f t="shared" si="51"/>
        <v>0.86</v>
      </c>
      <c r="BC38" s="2">
        <f t="shared" si="24"/>
        <v>70.228839822096603</v>
      </c>
      <c r="BD38" s="2">
        <f t="shared" si="25"/>
        <v>1755.7209955524152</v>
      </c>
      <c r="BE38">
        <f t="shared" si="26"/>
        <v>70.226653408328275</v>
      </c>
      <c r="BF38">
        <f t="shared" si="27"/>
        <v>1755.6663352082069</v>
      </c>
      <c r="BG38">
        <v>18.308</v>
      </c>
      <c r="BI38" s="2">
        <f t="shared" si="28"/>
        <v>51.920839822096603</v>
      </c>
      <c r="BJ38">
        <f t="shared" si="29"/>
        <v>51.918653408328275</v>
      </c>
      <c r="BL38" s="2">
        <f t="shared" si="30"/>
        <v>1298.0209955524151</v>
      </c>
      <c r="BM38" s="67">
        <f t="shared" si="30"/>
        <v>1297.9663352082068</v>
      </c>
      <c r="BO38">
        <f t="shared" si="50"/>
        <v>36.554187356443983</v>
      </c>
      <c r="BP38">
        <f t="shared" si="43"/>
        <v>811.11716294710948</v>
      </c>
    </row>
    <row r="39" spans="1:68" x14ac:dyDescent="0.25">
      <c r="A39" s="24">
        <v>2024</v>
      </c>
      <c r="B39" s="24">
        <v>1</v>
      </c>
      <c r="C39" s="40">
        <f>INDEX((WasteGen!$I$2:$I$52),MATCH(A39,WasteGen!$A$2:$A$52,0))*BA39</f>
        <v>64.018567819903311</v>
      </c>
      <c r="D39" s="40">
        <f t="shared" si="2"/>
        <v>9.1226459143362213</v>
      </c>
      <c r="E39" s="40">
        <f t="shared" si="3"/>
        <v>27.796296530199058</v>
      </c>
      <c r="F39" s="40">
        <f>E38*(1-Sce2Comp!$F$9)</f>
        <v>9.1841625680054602</v>
      </c>
      <c r="G39" s="34">
        <f t="shared" si="4"/>
        <v>6.1227750453369731</v>
      </c>
      <c r="H39">
        <f t="shared" si="5"/>
        <v>3.0408819714454074</v>
      </c>
      <c r="I39" s="45">
        <f>INDEX((WasteGen!$J$2:$J$52),MATCH(A39,WasteGen!$A$2:$A$52,0))*BA39</f>
        <v>213.39522606634438</v>
      </c>
      <c r="J39" s="45">
        <f t="shared" si="6"/>
        <v>94.107294695257877</v>
      </c>
      <c r="K39" s="45">
        <f t="shared" si="33"/>
        <v>591.18795174776892</v>
      </c>
      <c r="L39" s="45">
        <f t="shared" si="34"/>
        <v>92.11145724934515</v>
      </c>
      <c r="M39" s="43">
        <f t="shared" si="7"/>
        <v>61.4076381662301</v>
      </c>
      <c r="N39">
        <f t="shared" si="8"/>
        <v>31.369098231752623</v>
      </c>
      <c r="O39" s="48">
        <f>INDEX((WasteGen!$K$2:$K$52),MATCH(A39,WasteGen!$A$2:$A$52,0))*BA39</f>
        <v>51.214854255922653</v>
      </c>
      <c r="P39" s="48">
        <f t="shared" si="9"/>
        <v>4.9934482899524584</v>
      </c>
      <c r="Q39" s="48">
        <f t="shared" si="35"/>
        <v>59.238573423929417</v>
      </c>
      <c r="R39" s="48">
        <f t="shared" si="36"/>
        <v>3.9332153653720523</v>
      </c>
      <c r="S39" s="49">
        <f t="shared" si="10"/>
        <v>2.6221435769147012</v>
      </c>
      <c r="T39">
        <f t="shared" si="11"/>
        <v>1.6644827633174863</v>
      </c>
      <c r="U39" s="51">
        <f>INDEX((WasteGen!$L$2:$L$52),MATCH(A39,WasteGen!$A$2:$A$52,0))</f>
        <v>10.161677431730686</v>
      </c>
      <c r="V39" s="51">
        <f t="shared" si="12"/>
        <v>3.8106290368990069E-2</v>
      </c>
      <c r="W39" s="51">
        <f t="shared" si="37"/>
        <v>0.54191251117471473</v>
      </c>
      <c r="X39" s="51">
        <f t="shared" si="38"/>
        <v>1.7945430876538621E-2</v>
      </c>
      <c r="Y39" s="36">
        <f t="shared" si="13"/>
        <v>1.196362058435908E-2</v>
      </c>
      <c r="Z39">
        <f t="shared" si="14"/>
        <v>1.2702096789663359E-2</v>
      </c>
      <c r="AA39" s="54">
        <f>INDEX((WasteGen!$M$2:$M$52),MATCH(A39,WasteGen!$A$2:$A$52,0))</f>
        <v>25.404193579326716</v>
      </c>
      <c r="AB39" s="54">
        <f t="shared" si="15"/>
        <v>0.76212580737980151</v>
      </c>
      <c r="AC39" s="54">
        <f t="shared" si="39"/>
        <v>8.0464683531916386</v>
      </c>
      <c r="AD39" s="54">
        <f t="shared" si="40"/>
        <v>0.52817442962952499</v>
      </c>
      <c r="AE39" s="21">
        <f t="shared" si="16"/>
        <v>0.35211628641968329</v>
      </c>
      <c r="AF39">
        <f t="shared" si="17"/>
        <v>0.25404193579326717</v>
      </c>
      <c r="AG39" s="58">
        <f>INDEX((WasteGen!$N$2:$N$52),MATCH(A39,WasteGen!$A$2:$A$52,0))</f>
        <v>1.5242516147596028</v>
      </c>
      <c r="AH39" s="58">
        <f t="shared" si="18"/>
        <v>2.2863774221394042E-3</v>
      </c>
      <c r="AI39" s="58">
        <f t="shared" si="41"/>
        <v>2.8430885268945091E-2</v>
      </c>
      <c r="AJ39" s="58">
        <f t="shared" si="42"/>
        <v>1.3404575815172909E-3</v>
      </c>
      <c r="AK39" s="56">
        <f t="shared" si="19"/>
        <v>8.9363838767819389E-4</v>
      </c>
      <c r="AL39">
        <f t="shared" si="20"/>
        <v>7.6212580737980147E-4</v>
      </c>
      <c r="AM39" s="62">
        <f>INDEX((WasteGen!$P$2:$P$52),MATCH(A39,WasteGen!$A$2:$A$52,0))</f>
        <v>11.679750000000002</v>
      </c>
      <c r="AN39" s="62">
        <f t="shared" si="21"/>
        <v>0.26279437500000002</v>
      </c>
      <c r="AO39" s="62">
        <f t="shared" si="46"/>
        <v>3.0528872498875965</v>
      </c>
      <c r="AP39" s="62">
        <f t="shared" si="47"/>
        <v>8.4970978191729829E-2</v>
      </c>
      <c r="AQ39" s="60">
        <f t="shared" si="22"/>
        <v>5.6647318794486548E-2</v>
      </c>
      <c r="AR39">
        <f t="shared" si="44"/>
        <v>8.7598125000000013E-2</v>
      </c>
      <c r="AS39" s="68">
        <f>INDEX((WasteGen!$Q$2:$Q$52),MATCH(A39,WasteGen!$A$2:$A$52,0))</f>
        <v>0.18939</v>
      </c>
      <c r="AT39" s="68">
        <f t="shared" si="23"/>
        <v>2.1306375000000001E-3</v>
      </c>
      <c r="AU39" s="68">
        <f t="shared" si="48"/>
        <v>1.8859795633516363E-2</v>
      </c>
      <c r="AV39" s="68">
        <f t="shared" si="49"/>
        <v>3.0999941606461327E-3</v>
      </c>
      <c r="AW39" s="64">
        <f t="shared" si="45"/>
        <v>2.0666627737640883E-3</v>
      </c>
      <c r="AX39" s="3"/>
      <c r="AY39" s="117">
        <v>2024</v>
      </c>
      <c r="AZ39" s="119">
        <f t="shared" si="52"/>
        <v>0.16</v>
      </c>
      <c r="BA39" s="119">
        <f t="shared" si="51"/>
        <v>0.84</v>
      </c>
      <c r="BC39" s="2">
        <f t="shared" si="24"/>
        <v>70.576244315441755</v>
      </c>
      <c r="BD39" s="2">
        <f t="shared" si="25"/>
        <v>1764.4061078860439</v>
      </c>
      <c r="BE39">
        <f t="shared" si="26"/>
        <v>70.574177652667984</v>
      </c>
      <c r="BF39">
        <f t="shared" si="27"/>
        <v>1764.3544413166996</v>
      </c>
      <c r="BG39">
        <v>18.308</v>
      </c>
      <c r="BI39" s="2">
        <f t="shared" si="28"/>
        <v>52.268244315441756</v>
      </c>
      <c r="BJ39">
        <f t="shared" si="29"/>
        <v>52.266177652667984</v>
      </c>
      <c r="BL39" s="2">
        <f t="shared" si="30"/>
        <v>1306.7061078860438</v>
      </c>
      <c r="BM39" s="67">
        <f t="shared" si="30"/>
        <v>1306.6544413166996</v>
      </c>
      <c r="BO39">
        <f t="shared" si="50"/>
        <v>36.42956724990583</v>
      </c>
      <c r="BP39">
        <f t="shared" si="43"/>
        <v>847.54673019701534</v>
      </c>
    </row>
    <row r="40" spans="1:68" x14ac:dyDescent="0.25">
      <c r="A40" s="24">
        <v>2025</v>
      </c>
      <c r="B40" s="24">
        <v>1</v>
      </c>
      <c r="C40" s="40">
        <f>INDEX((WasteGen!$I$2:$I$52),MATCH(A40,WasteGen!$A$2:$A$52,0))*BA40</f>
        <v>63.744202529246593</v>
      </c>
      <c r="D40" s="40">
        <f t="shared" si="2"/>
        <v>9.0835488604176398</v>
      </c>
      <c r="E40" s="40">
        <f t="shared" si="3"/>
        <v>27.715963630160953</v>
      </c>
      <c r="F40" s="40">
        <f>E39*(1-Sce2Comp!$F$9)</f>
        <v>9.1638817604557445</v>
      </c>
      <c r="G40" s="34">
        <f t="shared" si="4"/>
        <v>6.1092545069704958</v>
      </c>
      <c r="H40">
        <f t="shared" si="5"/>
        <v>3.0278496201392131</v>
      </c>
      <c r="I40" s="45">
        <f>INDEX((WasteGen!$J$2:$J$52),MATCH(A40,WasteGen!$A$2:$A$52,0))*BA40</f>
        <v>212.48067509748864</v>
      </c>
      <c r="J40" s="45">
        <f t="shared" si="6"/>
        <v>93.703977717992487</v>
      </c>
      <c r="K40" s="45">
        <f t="shared" si="33"/>
        <v>592.46845260326575</v>
      </c>
      <c r="L40" s="45">
        <f t="shared" si="34"/>
        <v>92.423476862495718</v>
      </c>
      <c r="M40" s="43">
        <f t="shared" si="7"/>
        <v>61.615651241663812</v>
      </c>
      <c r="N40">
        <f t="shared" si="8"/>
        <v>31.234659239330828</v>
      </c>
      <c r="O40" s="48">
        <f>INDEX((WasteGen!$K$2:$K$52),MATCH(A40,WasteGen!$A$2:$A$52,0))*BA40</f>
        <v>50.99536202339727</v>
      </c>
      <c r="P40" s="48">
        <f t="shared" si="9"/>
        <v>4.9720477972812338</v>
      </c>
      <c r="Q40" s="48">
        <f t="shared" si="35"/>
        <v>60.205727557797772</v>
      </c>
      <c r="R40" s="48">
        <f t="shared" si="36"/>
        <v>4.0048936634128784</v>
      </c>
      <c r="S40" s="49">
        <f t="shared" si="10"/>
        <v>2.6699291089419188</v>
      </c>
      <c r="T40">
        <f t="shared" si="11"/>
        <v>1.6573492657604114</v>
      </c>
      <c r="U40" s="51">
        <f>INDEX((WasteGen!$L$2:$L$52),MATCH(A40,WasteGen!$A$2:$A$52,0))</f>
        <v>10.364910980365298</v>
      </c>
      <c r="V40" s="51">
        <f t="shared" si="12"/>
        <v>3.8868416176369873E-2</v>
      </c>
      <c r="W40" s="51">
        <f t="shared" si="37"/>
        <v>0.56214207210441336</v>
      </c>
      <c r="X40" s="51">
        <f t="shared" si="38"/>
        <v>1.8638855246671176E-2</v>
      </c>
      <c r="Y40" s="36">
        <f t="shared" si="13"/>
        <v>1.2425903497780784E-2</v>
      </c>
      <c r="Z40">
        <f t="shared" si="14"/>
        <v>1.2956138725456623E-2</v>
      </c>
      <c r="AA40" s="54">
        <f>INDEX((WasteGen!$M$2:$M$52),MATCH(A40,WasteGen!$A$2:$A$52,0))</f>
        <v>25.912277450913248</v>
      </c>
      <c r="AB40" s="54">
        <f t="shared" si="15"/>
        <v>0.77736832352739738</v>
      </c>
      <c r="AC40" s="54">
        <f t="shared" si="39"/>
        <v>8.2798456881120739</v>
      </c>
      <c r="AD40" s="54">
        <f t="shared" si="40"/>
        <v>0.54399098860696171</v>
      </c>
      <c r="AE40" s="21">
        <f t="shared" si="16"/>
        <v>0.36266065907130779</v>
      </c>
      <c r="AF40">
        <f t="shared" si="17"/>
        <v>0.25912277450913246</v>
      </c>
      <c r="AG40" s="58">
        <f>INDEX((WasteGen!$N$2:$N$52),MATCH(A40,WasteGen!$A$2:$A$52,0))</f>
        <v>1.5547366470547948</v>
      </c>
      <c r="AH40" s="58">
        <f t="shared" si="18"/>
        <v>2.3321049705821925E-3</v>
      </c>
      <c r="AI40" s="58">
        <f t="shared" si="41"/>
        <v>2.9376399603006659E-2</v>
      </c>
      <c r="AJ40" s="58">
        <f t="shared" si="42"/>
        <v>1.3865906365206242E-3</v>
      </c>
      <c r="AK40" s="56">
        <f t="shared" si="19"/>
        <v>9.2439375768041615E-4</v>
      </c>
      <c r="AL40">
        <f t="shared" si="20"/>
        <v>7.7736832352739743E-4</v>
      </c>
      <c r="AM40" s="62">
        <f>INDEX((WasteGen!$P$2:$P$52),MATCH(A40,WasteGen!$A$2:$A$52,0))</f>
        <v>12.328625000000002</v>
      </c>
      <c r="AN40" s="62">
        <f t="shared" si="21"/>
        <v>0.27739406250000004</v>
      </c>
      <c r="AO40" s="62">
        <f t="shared" si="46"/>
        <v>3.2400548585806064</v>
      </c>
      <c r="AP40" s="62">
        <f t="shared" si="47"/>
        <v>9.0226453806990167E-2</v>
      </c>
      <c r="AQ40" s="60">
        <f t="shared" si="22"/>
        <v>6.0150969204660107E-2</v>
      </c>
      <c r="AR40">
        <f t="shared" si="44"/>
        <v>9.2464687500000017E-2</v>
      </c>
      <c r="AS40" s="68">
        <f>INDEX((WasteGen!$Q$2:$Q$52),MATCH(A40,WasteGen!$A$2:$A$52,0))</f>
        <v>0.18939</v>
      </c>
      <c r="AT40" s="68">
        <f t="shared" si="23"/>
        <v>2.1306375000000001E-3</v>
      </c>
      <c r="AU40" s="68">
        <f t="shared" si="48"/>
        <v>1.8041983524195861E-2</v>
      </c>
      <c r="AV40" s="68">
        <f t="shared" si="49"/>
        <v>2.9484496093205026E-3</v>
      </c>
      <c r="AW40" s="64">
        <f t="shared" si="45"/>
        <v>1.9656330728803351E-3</v>
      </c>
      <c r="AX40" s="3"/>
      <c r="AY40" s="117">
        <v>2025</v>
      </c>
      <c r="AZ40" s="119">
        <f t="shared" si="52"/>
        <v>0.18</v>
      </c>
      <c r="BA40" s="119">
        <f t="shared" si="51"/>
        <v>0.82000000000000006</v>
      </c>
      <c r="BC40" s="2">
        <f t="shared" si="24"/>
        <v>70.832962416180536</v>
      </c>
      <c r="BD40" s="2">
        <f t="shared" si="25"/>
        <v>1770.8240604045134</v>
      </c>
      <c r="BE40">
        <f t="shared" si="26"/>
        <v>70.830996783107665</v>
      </c>
      <c r="BF40">
        <f t="shared" si="27"/>
        <v>1770.7749195776917</v>
      </c>
      <c r="BG40">
        <v>18.308</v>
      </c>
      <c r="BI40" s="2">
        <f t="shared" si="28"/>
        <v>52.524962416180536</v>
      </c>
      <c r="BJ40">
        <f t="shared" si="29"/>
        <v>52.522996783107665</v>
      </c>
      <c r="BL40" s="2">
        <f t="shared" si="30"/>
        <v>1313.1240604045133</v>
      </c>
      <c r="BM40" s="67">
        <f t="shared" si="30"/>
        <v>1313.0749195776916</v>
      </c>
      <c r="BO40">
        <f t="shared" si="50"/>
        <v>36.285179094288573</v>
      </c>
      <c r="BP40">
        <f t="shared" si="43"/>
        <v>883.83190929130387</v>
      </c>
    </row>
    <row r="41" spans="1:68" x14ac:dyDescent="0.25">
      <c r="A41" s="24">
        <v>2026</v>
      </c>
      <c r="B41" s="24">
        <v>1</v>
      </c>
      <c r="C41" s="40">
        <f>INDEX((WasteGen!$I$2:$I$52),MATCH(A41,WasteGen!$A$2:$A$52,0))*BA41</f>
        <v>63.433255199835621</v>
      </c>
      <c r="D41" s="40">
        <f t="shared" si="2"/>
        <v>9.039238865976575</v>
      </c>
      <c r="E41" s="40">
        <f t="shared" si="3"/>
        <v>27.617804882468171</v>
      </c>
      <c r="F41" s="40">
        <f>E40*(1-Sce2Comp!$F$9)</f>
        <v>9.1373976136693571</v>
      </c>
      <c r="G41" s="34">
        <f t="shared" si="4"/>
        <v>6.0915984091129047</v>
      </c>
      <c r="H41">
        <f t="shared" si="5"/>
        <v>3.0130796219921918</v>
      </c>
      <c r="I41" s="45">
        <f>INDEX((WasteGen!$J$2:$J$52),MATCH(A41,WasteGen!$A$2:$A$52,0))*BA41</f>
        <v>211.44418399945209</v>
      </c>
      <c r="J41" s="45">
        <f t="shared" si="6"/>
        <v>93.246885143758362</v>
      </c>
      <c r="K41" s="45">
        <f t="shared" si="33"/>
        <v>593.09167354843578</v>
      </c>
      <c r="L41" s="45">
        <f t="shared" si="34"/>
        <v>92.623664198588301</v>
      </c>
      <c r="M41" s="43">
        <f t="shared" si="7"/>
        <v>61.749109465725532</v>
      </c>
      <c r="N41">
        <f t="shared" si="8"/>
        <v>31.082295047919455</v>
      </c>
      <c r="O41" s="48">
        <f>INDEX((WasteGen!$K$2:$K$52),MATCH(A41,WasteGen!$A$2:$A$52,0))*BA41</f>
        <v>50.746604159868497</v>
      </c>
      <c r="P41" s="48">
        <f t="shared" si="9"/>
        <v>4.9477939055871785</v>
      </c>
      <c r="Q41" s="48">
        <f t="shared" si="35"/>
        <v>61.083242203419061</v>
      </c>
      <c r="R41" s="48">
        <f t="shared" si="36"/>
        <v>4.070279259965889</v>
      </c>
      <c r="S41" s="49">
        <f t="shared" si="10"/>
        <v>2.7135195066439257</v>
      </c>
      <c r="T41">
        <f t="shared" si="11"/>
        <v>1.6492646351957263</v>
      </c>
      <c r="U41" s="51">
        <f>INDEX((WasteGen!$L$2:$L$52),MATCH(A41,WasteGen!$A$2:$A$52,0))</f>
        <v>10.572209199972603</v>
      </c>
      <c r="V41" s="51">
        <f t="shared" si="12"/>
        <v>3.9645784499897259E-2</v>
      </c>
      <c r="W41" s="51">
        <f t="shared" si="37"/>
        <v>0.58245321403017036</v>
      </c>
      <c r="X41" s="51">
        <f t="shared" si="38"/>
        <v>1.9334642574140356E-2</v>
      </c>
      <c r="Y41" s="36">
        <f t="shared" si="13"/>
        <v>1.2889761716093569E-2</v>
      </c>
      <c r="Z41">
        <f t="shared" si="14"/>
        <v>1.3215261499965754E-2</v>
      </c>
      <c r="AA41" s="54">
        <f>INDEX((WasteGen!$M$2:$M$52),MATCH(A41,WasteGen!$A$2:$A$52,0))</f>
        <v>26.430522999931512</v>
      </c>
      <c r="AB41" s="54">
        <f t="shared" si="15"/>
        <v>0.79291568999794537</v>
      </c>
      <c r="AC41" s="54">
        <f t="shared" si="39"/>
        <v>8.5129926393685569</v>
      </c>
      <c r="AD41" s="54">
        <f t="shared" si="40"/>
        <v>0.55976873874146249</v>
      </c>
      <c r="AE41" s="21">
        <f t="shared" si="16"/>
        <v>0.37317915916097499</v>
      </c>
      <c r="AF41">
        <f t="shared" si="17"/>
        <v>0.26430522999931511</v>
      </c>
      <c r="AG41" s="58">
        <f>INDEX((WasteGen!$N$2:$N$52),MATCH(A41,WasteGen!$A$2:$A$52,0))</f>
        <v>1.5858313799958905</v>
      </c>
      <c r="AH41" s="58">
        <f t="shared" si="18"/>
        <v>2.3787470699938359E-3</v>
      </c>
      <c r="AI41" s="58">
        <f t="shared" si="41"/>
        <v>3.0322442758264866E-2</v>
      </c>
      <c r="AJ41" s="58">
        <f t="shared" si="42"/>
        <v>1.432703914735631E-3</v>
      </c>
      <c r="AK41" s="56">
        <f t="shared" si="19"/>
        <v>9.5513594315708734E-4</v>
      </c>
      <c r="AL41">
        <f t="shared" si="20"/>
        <v>7.9291568999794533E-4</v>
      </c>
      <c r="AM41" s="62">
        <f>INDEX((WasteGen!$P$2:$P$52),MATCH(A41,WasteGen!$A$2:$A$52,0))</f>
        <v>12.977500000000003</v>
      </c>
      <c r="AN41" s="62">
        <f t="shared" si="21"/>
        <v>0.29199375000000005</v>
      </c>
      <c r="AO41" s="62">
        <f t="shared" si="46"/>
        <v>3.4362905159616925</v>
      </c>
      <c r="AP41" s="62">
        <f t="shared" si="47"/>
        <v>9.5758092618913687E-2</v>
      </c>
      <c r="AQ41" s="60">
        <f t="shared" si="22"/>
        <v>6.3838728412609125E-2</v>
      </c>
      <c r="AR41">
        <f t="shared" si="44"/>
        <v>9.7331250000000022E-2</v>
      </c>
      <c r="AS41" s="68">
        <f>INDEX((WasteGen!$Q$2:$Q$52),MATCH(A41,WasteGen!$A$2:$A$52,0))</f>
        <v>0.18939</v>
      </c>
      <c r="AT41" s="68">
        <f t="shared" si="23"/>
        <v>2.1306375000000001E-3</v>
      </c>
      <c r="AU41" s="68">
        <f t="shared" si="48"/>
        <v>1.7352024220975679E-2</v>
      </c>
      <c r="AV41" s="68">
        <f t="shared" si="49"/>
        <v>2.8205968032201834E-3</v>
      </c>
      <c r="AW41" s="64">
        <f t="shared" si="45"/>
        <v>1.8803978688134554E-3</v>
      </c>
      <c r="AX41" s="3"/>
      <c r="AY41" s="117">
        <v>2026</v>
      </c>
      <c r="AZ41" s="119">
        <f t="shared" si="52"/>
        <v>0.19999999999999998</v>
      </c>
      <c r="BA41" s="119">
        <f t="shared" si="51"/>
        <v>0.8</v>
      </c>
      <c r="BC41" s="2">
        <f t="shared" si="24"/>
        <v>71.006970564584009</v>
      </c>
      <c r="BD41" s="2">
        <f t="shared" si="25"/>
        <v>1775.1742641146002</v>
      </c>
      <c r="BE41">
        <f t="shared" si="26"/>
        <v>71.005090166715192</v>
      </c>
      <c r="BF41">
        <f t="shared" si="27"/>
        <v>1775.1272541678798</v>
      </c>
      <c r="BG41">
        <v>18.308</v>
      </c>
      <c r="BI41" s="2">
        <f t="shared" si="28"/>
        <v>52.698970564584009</v>
      </c>
      <c r="BJ41">
        <f t="shared" si="29"/>
        <v>52.697090166715192</v>
      </c>
      <c r="BL41" s="2">
        <f t="shared" si="30"/>
        <v>1317.4742641146001</v>
      </c>
      <c r="BM41" s="67">
        <f t="shared" si="30"/>
        <v>1317.4272541678797</v>
      </c>
      <c r="BO41">
        <f t="shared" si="50"/>
        <v>36.120283962296654</v>
      </c>
      <c r="BP41">
        <f t="shared" si="43"/>
        <v>919.95219325360051</v>
      </c>
    </row>
    <row r="42" spans="1:68" x14ac:dyDescent="0.25">
      <c r="A42" s="24">
        <v>2027</v>
      </c>
      <c r="B42" s="24">
        <v>1</v>
      </c>
      <c r="C42" s="40">
        <f>INDEX((WasteGen!$I$2:$I$52),MATCH(A42,WasteGen!$A$2:$A$52,0))*BA42</f>
        <v>61.466824288640716</v>
      </c>
      <c r="D42" s="40">
        <f t="shared" si="2"/>
        <v>8.7590224611313019</v>
      </c>
      <c r="E42" s="40">
        <f t="shared" si="3"/>
        <v>27.271790701350671</v>
      </c>
      <c r="F42" s="40">
        <f>E41*(1-Sce2Comp!$F$9)</f>
        <v>9.1050366422488018</v>
      </c>
      <c r="G42" s="34">
        <f t="shared" si="4"/>
        <v>6.0700244281658673</v>
      </c>
      <c r="H42">
        <f t="shared" si="5"/>
        <v>2.9196741537104338</v>
      </c>
      <c r="I42" s="45">
        <f>INDEX((WasteGen!$J$2:$J$52),MATCH(A42,WasteGen!$A$2:$A$52,0))*BA42</f>
        <v>204.88941429546904</v>
      </c>
      <c r="J42" s="45">
        <f t="shared" si="6"/>
        <v>90.356231704301848</v>
      </c>
      <c r="K42" s="45">
        <f t="shared" si="33"/>
        <v>590.72680969338523</v>
      </c>
      <c r="L42" s="45">
        <f t="shared" si="34"/>
        <v>92.721095559352435</v>
      </c>
      <c r="M42" s="43">
        <f t="shared" si="7"/>
        <v>61.814063706234954</v>
      </c>
      <c r="N42">
        <f t="shared" si="8"/>
        <v>30.118743901433948</v>
      </c>
      <c r="O42" s="48">
        <f>INDEX((WasteGen!$K$2:$K$52),MATCH(A42,WasteGen!$A$2:$A$52,0))*BA42</f>
        <v>49.173459430912565</v>
      </c>
      <c r="P42" s="48">
        <f t="shared" si="9"/>
        <v>4.7944122945139753</v>
      </c>
      <c r="Q42" s="48">
        <f t="shared" si="35"/>
        <v>61.748049824800106</v>
      </c>
      <c r="R42" s="48">
        <f t="shared" si="36"/>
        <v>4.1296046731329303</v>
      </c>
      <c r="S42" s="49">
        <f t="shared" si="10"/>
        <v>2.7530697820886201</v>
      </c>
      <c r="T42">
        <f t="shared" si="11"/>
        <v>1.5981374315046584</v>
      </c>
      <c r="U42" s="51">
        <f>INDEX((WasteGen!$L$2:$L$52),MATCH(A42,WasteGen!$A$2:$A$52,0))</f>
        <v>10.783653383972055</v>
      </c>
      <c r="V42" s="51">
        <f t="shared" si="12"/>
        <v>4.0438700189895212E-2</v>
      </c>
      <c r="W42" s="51">
        <f t="shared" si="37"/>
        <v>0.60285867837405538</v>
      </c>
      <c r="X42" s="51">
        <f t="shared" si="38"/>
        <v>2.0033235846010258E-2</v>
      </c>
      <c r="Y42" s="36">
        <f t="shared" si="13"/>
        <v>1.3355490564006839E-2</v>
      </c>
      <c r="Z42">
        <f t="shared" si="14"/>
        <v>1.3479566729965069E-2</v>
      </c>
      <c r="AA42" s="54">
        <f>INDEX((WasteGen!$M$2:$M$52),MATCH(A42,WasteGen!$A$2:$A$52,0))</f>
        <v>26.95913345993014</v>
      </c>
      <c r="AB42" s="54">
        <f t="shared" si="15"/>
        <v>0.80877400379790421</v>
      </c>
      <c r="AC42" s="54">
        <f t="shared" si="39"/>
        <v>8.7462357296499746</v>
      </c>
      <c r="AD42" s="54">
        <f t="shared" si="40"/>
        <v>0.57553091351648744</v>
      </c>
      <c r="AE42" s="21">
        <f t="shared" si="16"/>
        <v>0.38368727567765826</v>
      </c>
      <c r="AF42">
        <f t="shared" si="17"/>
        <v>0.2695913345993014</v>
      </c>
      <c r="AG42" s="58">
        <f>INDEX((WasteGen!$N$2:$N$52),MATCH(A42,WasteGen!$A$2:$A$52,0))</f>
        <v>1.6175480075958082</v>
      </c>
      <c r="AH42" s="58">
        <f t="shared" si="18"/>
        <v>2.4263220113937122E-3</v>
      </c>
      <c r="AI42" s="58">
        <f t="shared" si="41"/>
        <v>3.1269921785793846E-2</v>
      </c>
      <c r="AJ42" s="58">
        <f t="shared" si="42"/>
        <v>1.4788429838647342E-3</v>
      </c>
      <c r="AK42" s="56">
        <f t="shared" si="19"/>
        <v>9.8589532257648948E-4</v>
      </c>
      <c r="AL42">
        <f t="shared" si="20"/>
        <v>8.0877400379790411E-4</v>
      </c>
      <c r="AM42" s="62">
        <f>INDEX((WasteGen!$P$2:$P$52),MATCH(A42,WasteGen!$A$2:$A$52,0))</f>
        <v>13.626375000000003</v>
      </c>
      <c r="AN42" s="62">
        <f t="shared" si="21"/>
        <v>0.30659343750000001</v>
      </c>
      <c r="AO42" s="62">
        <f t="shared" si="46"/>
        <v>3.6413262206901233</v>
      </c>
      <c r="AP42" s="62">
        <f t="shared" si="47"/>
        <v>0.10155773277156945</v>
      </c>
      <c r="AQ42" s="60">
        <f t="shared" si="22"/>
        <v>6.7705155181046292E-2</v>
      </c>
      <c r="AR42">
        <f t="shared" si="44"/>
        <v>0.10219781250000001</v>
      </c>
      <c r="AS42" s="68">
        <f>INDEX((WasteGen!$Q$2:$Q$52),MATCH(A42,WasteGen!$A$2:$A$52,0))</f>
        <v>0.18939</v>
      </c>
      <c r="AT42" s="68">
        <f t="shared" si="23"/>
        <v>2.1306375000000001E-3</v>
      </c>
      <c r="AU42" s="68">
        <f t="shared" si="48"/>
        <v>1.6769929831965454E-2</v>
      </c>
      <c r="AV42" s="68">
        <f t="shared" si="49"/>
        <v>2.7127318890102252E-3</v>
      </c>
      <c r="AW42" s="64">
        <f t="shared" si="45"/>
        <v>1.8084879260068167E-3</v>
      </c>
      <c r="AX42" s="3"/>
      <c r="AY42" s="117">
        <v>2027</v>
      </c>
      <c r="AZ42" s="119">
        <f>AZ41+4%</f>
        <v>0.24</v>
      </c>
      <c r="BA42" s="119">
        <f t="shared" si="51"/>
        <v>0.76</v>
      </c>
      <c r="BC42" s="2">
        <f t="shared" si="24"/>
        <v>71.104700221160741</v>
      </c>
      <c r="BD42" s="2">
        <f t="shared" si="25"/>
        <v>1777.6175055290184</v>
      </c>
      <c r="BE42">
        <f t="shared" si="26"/>
        <v>71.102891733234728</v>
      </c>
      <c r="BF42">
        <f t="shared" si="27"/>
        <v>1777.5722933308682</v>
      </c>
      <c r="BG42">
        <v>18.308</v>
      </c>
      <c r="BI42" s="2">
        <f t="shared" si="28"/>
        <v>52.796700221160741</v>
      </c>
      <c r="BJ42">
        <f t="shared" si="29"/>
        <v>52.794891733234728</v>
      </c>
      <c r="BL42" s="2">
        <f t="shared" si="30"/>
        <v>1319.9175055290186</v>
      </c>
      <c r="BM42" s="67">
        <f t="shared" si="30"/>
        <v>1319.8722933308682</v>
      </c>
      <c r="BO42">
        <f t="shared" si="50"/>
        <v>35.0226329744821</v>
      </c>
      <c r="BP42">
        <f t="shared" si="43"/>
        <v>954.97482622808263</v>
      </c>
    </row>
    <row r="43" spans="1:68" x14ac:dyDescent="0.25">
      <c r="A43" s="24">
        <v>2028</v>
      </c>
      <c r="B43" s="24">
        <v>1</v>
      </c>
      <c r="C43" s="40">
        <f>INDEX((WasteGen!$I$2:$I$52),MATCH(A43,WasteGen!$A$2:$A$52,0))*BA43</f>
        <v>61.046261806665797</v>
      </c>
      <c r="D43" s="40">
        <f t="shared" si="2"/>
        <v>8.6990923074498756</v>
      </c>
      <c r="E43" s="40">
        <f t="shared" si="3"/>
        <v>26.979920305853575</v>
      </c>
      <c r="F43" s="40">
        <f>E42*(1-Sce2Comp!$F$9)</f>
        <v>8.9909627029469679</v>
      </c>
      <c r="G43" s="34">
        <f t="shared" si="4"/>
        <v>5.993975135297978</v>
      </c>
      <c r="H43">
        <f t="shared" si="5"/>
        <v>2.8996974358166252</v>
      </c>
      <c r="I43" s="45">
        <f>INDEX((WasteGen!$J$2:$J$52),MATCH(A43,WasteGen!$A$2:$A$52,0))*BA43</f>
        <v>203.48753935555266</v>
      </c>
      <c r="J43" s="45">
        <f t="shared" si="6"/>
        <v>89.738004855798721</v>
      </c>
      <c r="K43" s="45">
        <f t="shared" si="33"/>
        <v>588.11343041433543</v>
      </c>
      <c r="L43" s="45">
        <f t="shared" si="34"/>
        <v>92.351384134848516</v>
      </c>
      <c r="M43" s="43">
        <f t="shared" si="7"/>
        <v>61.567589423232342</v>
      </c>
      <c r="N43">
        <f t="shared" si="8"/>
        <v>29.912668285266239</v>
      </c>
      <c r="O43" s="48">
        <f>INDEX((WasteGen!$K$2:$K$52),MATCH(A43,WasteGen!$A$2:$A$52,0))*BA43</f>
        <v>48.83700944533264</v>
      </c>
      <c r="P43" s="48">
        <f t="shared" si="9"/>
        <v>4.7616084209199334</v>
      </c>
      <c r="Q43" s="48">
        <f t="shared" si="35"/>
        <v>62.335108468808123</v>
      </c>
      <c r="R43" s="48">
        <f t="shared" si="36"/>
        <v>4.1745497769119151</v>
      </c>
      <c r="S43" s="49">
        <f t="shared" si="10"/>
        <v>2.7830331846079432</v>
      </c>
      <c r="T43">
        <f t="shared" si="11"/>
        <v>1.5872028069733108</v>
      </c>
      <c r="U43" s="51">
        <f>INDEX((WasteGen!$L$2:$L$52),MATCH(A43,WasteGen!$A$2:$A$52,0))</f>
        <v>10.999326451651497</v>
      </c>
      <c r="V43" s="51">
        <f t="shared" si="12"/>
        <v>4.1247474193693109E-2</v>
      </c>
      <c r="W43" s="51">
        <f t="shared" si="37"/>
        <v>0.62337107926955926</v>
      </c>
      <c r="X43" s="51">
        <f t="shared" si="38"/>
        <v>2.0735073298189254E-2</v>
      </c>
      <c r="Y43" s="36">
        <f t="shared" si="13"/>
        <v>1.3823382198792835E-2</v>
      </c>
      <c r="Z43">
        <f t="shared" si="14"/>
        <v>1.374915806456437E-2</v>
      </c>
      <c r="AA43" s="54">
        <f>INDEX((WasteGen!$M$2:$M$52),MATCH(A43,WasteGen!$A$2:$A$52,0))</f>
        <v>27.498316129128739</v>
      </c>
      <c r="AB43" s="54">
        <f t="shared" si="15"/>
        <v>0.82494948387386213</v>
      </c>
      <c r="AC43" s="54">
        <f t="shared" si="39"/>
        <v>8.9798856256400903</v>
      </c>
      <c r="AD43" s="54">
        <f t="shared" si="40"/>
        <v>0.59129958788374615</v>
      </c>
      <c r="AE43" s="21">
        <f t="shared" si="16"/>
        <v>0.39419972525583075</v>
      </c>
      <c r="AF43">
        <f t="shared" si="17"/>
        <v>0.27498316129128741</v>
      </c>
      <c r="AG43" s="58">
        <f>INDEX((WasteGen!$N$2:$N$52),MATCH(A43,WasteGen!$A$2:$A$52,0))</f>
        <v>1.6498989677477243</v>
      </c>
      <c r="AH43" s="58">
        <f t="shared" si="18"/>
        <v>2.4748484516215865E-3</v>
      </c>
      <c r="AI43" s="58">
        <f t="shared" si="41"/>
        <v>3.221971815610461E-2</v>
      </c>
      <c r="AJ43" s="58">
        <f t="shared" si="42"/>
        <v>1.5250520813108264E-3</v>
      </c>
      <c r="AK43" s="56">
        <f t="shared" si="19"/>
        <v>1.0167013875405509E-3</v>
      </c>
      <c r="AL43">
        <f t="shared" si="20"/>
        <v>8.2494948387386215E-4</v>
      </c>
      <c r="AM43" s="62">
        <f>INDEX((WasteGen!$P$2:$P$52),MATCH(A43,WasteGen!$A$2:$A$52,0))</f>
        <v>14.275250000000003</v>
      </c>
      <c r="AN43" s="62">
        <f t="shared" si="21"/>
        <v>0.32119312500000008</v>
      </c>
      <c r="AO43" s="62">
        <f t="shared" si="46"/>
        <v>3.8549018920617999</v>
      </c>
      <c r="AP43" s="62">
        <f t="shared" si="47"/>
        <v>0.10761745362832384</v>
      </c>
      <c r="AQ43" s="60">
        <f t="shared" si="22"/>
        <v>7.1744969085549226E-2</v>
      </c>
      <c r="AR43">
        <f t="shared" si="44"/>
        <v>0.10706437500000002</v>
      </c>
      <c r="AS43" s="68">
        <f>INDEX((WasteGen!$Q$2:$Q$52),MATCH(A43,WasteGen!$A$2:$A$52,0))</f>
        <v>0.18939</v>
      </c>
      <c r="AT43" s="68">
        <f t="shared" si="23"/>
        <v>2.1306375000000001E-3</v>
      </c>
      <c r="AU43" s="68">
        <f t="shared" si="48"/>
        <v>1.6278837276019358E-2</v>
      </c>
      <c r="AV43" s="68">
        <f t="shared" si="49"/>
        <v>2.6217300559460955E-3</v>
      </c>
      <c r="AW43" s="64">
        <f t="shared" si="45"/>
        <v>1.7478200372973969E-3</v>
      </c>
      <c r="AX43" s="3"/>
      <c r="AY43" s="117">
        <v>2028</v>
      </c>
      <c r="AZ43" s="119">
        <f t="shared" si="52"/>
        <v>0.26</v>
      </c>
      <c r="BA43" s="119">
        <f t="shared" si="51"/>
        <v>0.74</v>
      </c>
      <c r="BC43" s="2">
        <f t="shared" si="24"/>
        <v>70.82713034110327</v>
      </c>
      <c r="BD43" s="2">
        <f t="shared" si="25"/>
        <v>1770.6782585275819</v>
      </c>
      <c r="BE43">
        <f t="shared" si="26"/>
        <v>70.825382521065976</v>
      </c>
      <c r="BF43">
        <f t="shared" si="27"/>
        <v>1770.6345630266494</v>
      </c>
      <c r="BG43">
        <v>18.308</v>
      </c>
      <c r="BI43" s="2">
        <f t="shared" si="28"/>
        <v>52.519130341103271</v>
      </c>
      <c r="BJ43">
        <f t="shared" si="29"/>
        <v>52.517382521065976</v>
      </c>
      <c r="BL43" s="2">
        <f t="shared" si="30"/>
        <v>1312.9782585275818</v>
      </c>
      <c r="BM43" s="67">
        <f t="shared" si="30"/>
        <v>1312.9345630266494</v>
      </c>
      <c r="BO43">
        <f t="shared" si="50"/>
        <v>34.796190171895901</v>
      </c>
      <c r="BP43">
        <f t="shared" si="43"/>
        <v>989.77101639997852</v>
      </c>
    </row>
    <row r="44" spans="1:68" x14ac:dyDescent="0.25">
      <c r="A44" s="24">
        <v>2029</v>
      </c>
      <c r="B44" s="24">
        <v>1</v>
      </c>
      <c r="C44" s="40">
        <f>INDEX((WasteGen!$I$2:$I$52),MATCH(A44,WasteGen!$A$2:$A$52,0))*BA44</f>
        <v>60.584290095696439</v>
      </c>
      <c r="D44" s="40">
        <f t="shared" si="2"/>
        <v>8.6332613386367427</v>
      </c>
      <c r="E44" s="40">
        <f t="shared" si="3"/>
        <v>26.718442760094391</v>
      </c>
      <c r="F44" s="40">
        <f>E43*(1-Sce2Comp!$F$9)</f>
        <v>8.8947388843959256</v>
      </c>
      <c r="G44" s="34">
        <f t="shared" si="4"/>
        <v>5.9298259229306165</v>
      </c>
      <c r="H44">
        <f t="shared" si="5"/>
        <v>2.8777537795455808</v>
      </c>
      <c r="I44" s="45">
        <f>INDEX((WasteGen!$J$2:$J$52),MATCH(A44,WasteGen!$A$2:$A$52,0))*BA44</f>
        <v>201.94763365232146</v>
      </c>
      <c r="J44" s="45">
        <f t="shared" si="6"/>
        <v>89.058906440673766</v>
      </c>
      <c r="K44" s="45">
        <f t="shared" si="33"/>
        <v>585.22951584905411</v>
      </c>
      <c r="L44" s="45">
        <f t="shared" si="34"/>
        <v>91.942821005955054</v>
      </c>
      <c r="M44" s="43">
        <f t="shared" si="7"/>
        <v>61.295214003970031</v>
      </c>
      <c r="N44">
        <f t="shared" si="8"/>
        <v>29.686302146891254</v>
      </c>
      <c r="O44" s="48">
        <f>INDEX((WasteGen!$K$2:$K$52),MATCH(A44,WasteGen!$A$2:$A$52,0))*BA44</f>
        <v>48.467432076557145</v>
      </c>
      <c r="P44" s="48">
        <f t="shared" si="9"/>
        <v>4.7255746274643222</v>
      </c>
      <c r="Q44" s="48">
        <f t="shared" si="35"/>
        <v>62.846444526947948</v>
      </c>
      <c r="R44" s="48">
        <f t="shared" si="36"/>
        <v>4.2142385693244906</v>
      </c>
      <c r="S44" s="49">
        <f t="shared" si="10"/>
        <v>2.8094923795496602</v>
      </c>
      <c r="T44">
        <f t="shared" si="11"/>
        <v>1.5751915424881073</v>
      </c>
      <c r="U44" s="51">
        <f>INDEX((WasteGen!$L$2:$L$52),MATCH(A44,WasteGen!$A$2:$A$52,0))</f>
        <v>11.219312980684526</v>
      </c>
      <c r="V44" s="51">
        <f t="shared" si="12"/>
        <v>4.2072423677566972E-2</v>
      </c>
      <c r="W44" s="51">
        <f t="shared" si="37"/>
        <v>0.64400291415857813</v>
      </c>
      <c r="X44" s="51">
        <f t="shared" si="38"/>
        <v>2.1440588788548032E-2</v>
      </c>
      <c r="Y44" s="36">
        <f t="shared" si="13"/>
        <v>1.4293725859032021E-2</v>
      </c>
      <c r="Z44">
        <f t="shared" si="14"/>
        <v>1.4024141225855657E-2</v>
      </c>
      <c r="AA44" s="54">
        <f>INDEX((WasteGen!$M$2:$M$52),MATCH(A44,WasteGen!$A$2:$A$52,0))</f>
        <v>28.048282451711316</v>
      </c>
      <c r="AB44" s="54">
        <f t="shared" si="15"/>
        <v>0.84144847355133945</v>
      </c>
      <c r="AC44" s="54">
        <f t="shared" si="39"/>
        <v>9.2142383343604202</v>
      </c>
      <c r="AD44" s="54">
        <f t="shared" si="40"/>
        <v>0.60709576483101035</v>
      </c>
      <c r="AE44" s="21">
        <f t="shared" si="16"/>
        <v>0.40473050988734022</v>
      </c>
      <c r="AF44">
        <f t="shared" si="17"/>
        <v>0.28048282451711315</v>
      </c>
      <c r="AG44" s="58">
        <f>INDEX((WasteGen!$N$2:$N$52),MATCH(A44,WasteGen!$A$2:$A$52,0))</f>
        <v>1.6828969471026789</v>
      </c>
      <c r="AH44" s="58">
        <f t="shared" si="18"/>
        <v>2.5243454206540185E-3</v>
      </c>
      <c r="AI44" s="58">
        <f t="shared" si="41"/>
        <v>3.3172689379860613E-2</v>
      </c>
      <c r="AJ44" s="58">
        <f t="shared" si="42"/>
        <v>1.5713741968980152E-3</v>
      </c>
      <c r="AK44" s="56">
        <f t="shared" si="19"/>
        <v>1.04758279793201E-3</v>
      </c>
      <c r="AL44">
        <f t="shared" si="20"/>
        <v>8.4144847355133948E-4</v>
      </c>
      <c r="AM44" s="62">
        <f>INDEX((WasteGen!$P$2:$P$52),MATCH(A44,WasteGen!$A$2:$A$52,0))</f>
        <v>14.924125000000004</v>
      </c>
      <c r="AN44" s="62">
        <f t="shared" si="21"/>
        <v>0.33579281250000004</v>
      </c>
      <c r="AO44" s="62">
        <f t="shared" si="46"/>
        <v>4.0767651359190671</v>
      </c>
      <c r="AP44" s="62">
        <f t="shared" si="47"/>
        <v>0.1139295686427329</v>
      </c>
      <c r="AQ44" s="60">
        <f t="shared" si="22"/>
        <v>7.5953045761821936E-2</v>
      </c>
      <c r="AR44">
        <f t="shared" si="44"/>
        <v>0.11193093750000002</v>
      </c>
      <c r="AS44" s="68">
        <f>INDEX((WasteGen!$Q$2:$Q$52),MATCH(A44,WasteGen!$A$2:$A$52,0))</f>
        <v>0.18939</v>
      </c>
      <c r="AT44" s="68">
        <f t="shared" si="23"/>
        <v>2.1306375000000001E-3</v>
      </c>
      <c r="AU44" s="68">
        <f t="shared" si="48"/>
        <v>1.5864519764875247E-2</v>
      </c>
      <c r="AV44" s="68">
        <f t="shared" si="49"/>
        <v>2.5449550111441119E-3</v>
      </c>
      <c r="AW44" s="64">
        <f t="shared" si="45"/>
        <v>1.6966366740960746E-3</v>
      </c>
      <c r="AX44" s="3"/>
      <c r="AY44" s="117">
        <v>2029</v>
      </c>
      <c r="AZ44" s="119">
        <f t="shared" si="52"/>
        <v>0.28000000000000003</v>
      </c>
      <c r="BA44" s="119">
        <f t="shared" si="51"/>
        <v>0.72</v>
      </c>
      <c r="BC44" s="2">
        <f t="shared" si="24"/>
        <v>70.532253807430536</v>
      </c>
      <c r="BD44" s="2">
        <f t="shared" si="25"/>
        <v>1763.3063451857633</v>
      </c>
      <c r="BE44">
        <f t="shared" si="26"/>
        <v>70.530557170756438</v>
      </c>
      <c r="BF44">
        <f t="shared" si="27"/>
        <v>1763.2639292689109</v>
      </c>
      <c r="BG44">
        <v>18.308</v>
      </c>
      <c r="BI44" s="2">
        <f t="shared" si="28"/>
        <v>52.224253807430536</v>
      </c>
      <c r="BJ44">
        <f t="shared" si="29"/>
        <v>52.222557170756438</v>
      </c>
      <c r="BL44" s="2">
        <f t="shared" si="30"/>
        <v>1305.6063451857633</v>
      </c>
      <c r="BM44" s="67">
        <f t="shared" si="30"/>
        <v>1305.5639292689109</v>
      </c>
      <c r="BO44">
        <f t="shared" si="50"/>
        <v>34.546526820641461</v>
      </c>
      <c r="BP44">
        <f t="shared" si="43"/>
        <v>1024.3175432206199</v>
      </c>
    </row>
    <row r="45" spans="1:68" x14ac:dyDescent="0.25">
      <c r="A45" s="24">
        <v>2030</v>
      </c>
      <c r="B45" s="24">
        <v>1</v>
      </c>
      <c r="C45" s="40">
        <f>INDEX((WasteGen!$I$2:$I$52),MATCH(A45,WasteGen!$A$2:$A$52,0))*BA45</f>
        <v>60.079421011565636</v>
      </c>
      <c r="D45" s="40">
        <f t="shared" si="2"/>
        <v>8.5613174941481027</v>
      </c>
      <c r="E45" s="40">
        <f t="shared" si="3"/>
        <v>26.471225275095168</v>
      </c>
      <c r="F45" s="40">
        <f>E44*(1-Sce2Comp!$F$9)</f>
        <v>8.8085349791473249</v>
      </c>
      <c r="G45" s="34">
        <f t="shared" si="4"/>
        <v>5.8723566527648829</v>
      </c>
      <c r="H45">
        <f t="shared" si="5"/>
        <v>2.8537724980493677</v>
      </c>
      <c r="I45" s="45">
        <f>INDEX((WasteGen!$J$2:$J$52),MATCH(A45,WasteGen!$A$2:$A$52,0))*BA45</f>
        <v>200.26473670521878</v>
      </c>
      <c r="J45" s="45">
        <f t="shared" si="6"/>
        <v>88.316748887001481</v>
      </c>
      <c r="K45" s="45">
        <f t="shared" si="33"/>
        <v>582.05430104258414</v>
      </c>
      <c r="L45" s="45">
        <f t="shared" si="34"/>
        <v>91.491963693471448</v>
      </c>
      <c r="M45" s="43">
        <f t="shared" si="7"/>
        <v>60.994642462314296</v>
      </c>
      <c r="N45">
        <f t="shared" si="8"/>
        <v>29.438916295667159</v>
      </c>
      <c r="O45" s="48">
        <f>INDEX((WasteGen!$K$2:$K$52),MATCH(A45,WasteGen!$A$2:$A$52,0))*BA45</f>
        <v>48.063536809252511</v>
      </c>
      <c r="P45" s="48">
        <f t="shared" si="9"/>
        <v>4.6861948389021197</v>
      </c>
      <c r="Q45" s="48">
        <f t="shared" si="35"/>
        <v>63.283831318890392</v>
      </c>
      <c r="R45" s="48">
        <f t="shared" si="36"/>
        <v>4.2488080469596747</v>
      </c>
      <c r="S45" s="49">
        <f t="shared" si="10"/>
        <v>2.8325386979731162</v>
      </c>
      <c r="T45">
        <f t="shared" si="11"/>
        <v>1.5620649463007066</v>
      </c>
      <c r="U45" s="51">
        <f>INDEX((WasteGen!$L$2:$L$52),MATCH(A45,WasteGen!$A$2:$A$52,0))</f>
        <v>11.443699240298217</v>
      </c>
      <c r="V45" s="51">
        <f t="shared" si="12"/>
        <v>4.2913872151118318E-2</v>
      </c>
      <c r="W45" s="51">
        <f t="shared" si="37"/>
        <v>0.66476657414829798</v>
      </c>
      <c r="X45" s="51">
        <f t="shared" si="38"/>
        <v>2.2150212161398453E-2</v>
      </c>
      <c r="Y45" s="36">
        <f t="shared" si="13"/>
        <v>1.4766808107598967E-2</v>
      </c>
      <c r="Z45">
        <f t="shared" si="14"/>
        <v>1.4304624050372772E-2</v>
      </c>
      <c r="AA45" s="54">
        <f>INDEX((WasteGen!$M$2:$M$52),MATCH(A45,WasteGen!$A$2:$A$52,0))</f>
        <v>28.609248100745546</v>
      </c>
      <c r="AB45" s="54">
        <f t="shared" si="15"/>
        <v>0.85827744302236642</v>
      </c>
      <c r="AC45" s="54">
        <f t="shared" si="39"/>
        <v>9.4495763211205013</v>
      </c>
      <c r="AD45" s="54">
        <f t="shared" si="40"/>
        <v>0.62293945626228575</v>
      </c>
      <c r="AE45" s="21">
        <f t="shared" si="16"/>
        <v>0.41529297084152383</v>
      </c>
      <c r="AF45">
        <f t="shared" si="17"/>
        <v>0.28609248100745549</v>
      </c>
      <c r="AG45" s="58">
        <f>INDEX((WasteGen!$N$2:$N$52),MATCH(A45,WasteGen!$A$2:$A$52,0))</f>
        <v>1.7165548860447326</v>
      </c>
      <c r="AH45" s="58">
        <f t="shared" si="18"/>
        <v>2.5748323290670991E-3</v>
      </c>
      <c r="AI45" s="58">
        <f t="shared" si="41"/>
        <v>3.412967055701286E-2</v>
      </c>
      <c r="AJ45" s="58">
        <f t="shared" si="42"/>
        <v>1.6178511519148544E-3</v>
      </c>
      <c r="AK45" s="56">
        <f t="shared" si="19"/>
        <v>1.0785674346099029E-3</v>
      </c>
      <c r="AL45">
        <f t="shared" si="20"/>
        <v>8.5827744302236636E-4</v>
      </c>
      <c r="AM45" s="62">
        <f>INDEX((WasteGen!$P$2:$P$52),MATCH(A45,WasteGen!$A$2:$A$52,0))</f>
        <v>15.573</v>
      </c>
      <c r="AN45" s="62">
        <f t="shared" si="21"/>
        <v>0.3503925</v>
      </c>
      <c r="AO45" s="62">
        <f t="shared" si="46"/>
        <v>4.3066710174789353</v>
      </c>
      <c r="AP45" s="62">
        <f t="shared" si="47"/>
        <v>0.12048661844013166</v>
      </c>
      <c r="AQ45" s="60">
        <f t="shared" si="22"/>
        <v>8.0324412293421105E-2</v>
      </c>
      <c r="AR45">
        <f t="shared" si="44"/>
        <v>0.1167975</v>
      </c>
      <c r="AS45" s="68">
        <f>INDEX((WasteGen!$Q$2:$Q$52),MATCH(A45,WasteGen!$A$2:$A$52,0))</f>
        <v>0.18939</v>
      </c>
      <c r="AT45" s="68">
        <f t="shared" si="23"/>
        <v>2.1306375000000001E-3</v>
      </c>
      <c r="AU45" s="68">
        <f t="shared" si="48"/>
        <v>1.5514974657823179E-2</v>
      </c>
      <c r="AV45" s="68">
        <f t="shared" si="49"/>
        <v>2.4801826070520675E-3</v>
      </c>
      <c r="AW45" s="64">
        <f t="shared" si="45"/>
        <v>1.653455071368045E-3</v>
      </c>
      <c r="AX45" s="3"/>
      <c r="AY45" s="117">
        <v>2030</v>
      </c>
      <c r="AZ45" s="119">
        <f t="shared" si="52"/>
        <v>0.30000000000000004</v>
      </c>
      <c r="BA45" s="119">
        <f t="shared" si="51"/>
        <v>0.7</v>
      </c>
      <c r="BC45" s="2">
        <f t="shared" si="24"/>
        <v>70.21265402680082</v>
      </c>
      <c r="BD45" s="2">
        <f t="shared" si="25"/>
        <v>1755.3163506700205</v>
      </c>
      <c r="BE45">
        <f t="shared" si="26"/>
        <v>70.211000571729443</v>
      </c>
      <c r="BF45">
        <f t="shared" si="27"/>
        <v>1755.2750142932362</v>
      </c>
      <c r="BG45">
        <v>18.308</v>
      </c>
      <c r="BH45" s="70"/>
      <c r="BI45" s="2">
        <f t="shared" si="28"/>
        <v>51.90465402680082</v>
      </c>
      <c r="BJ45">
        <f t="shared" si="29"/>
        <v>51.903000571729443</v>
      </c>
      <c r="BL45" s="2">
        <f t="shared" si="30"/>
        <v>1297.6163506700204</v>
      </c>
      <c r="BM45" s="67">
        <f t="shared" si="30"/>
        <v>1297.5750142932361</v>
      </c>
      <c r="BO45">
        <f t="shared" si="50"/>
        <v>34.272806622518083</v>
      </c>
      <c r="BP45">
        <f t="shared" si="43"/>
        <v>1058.590349843138</v>
      </c>
    </row>
    <row r="46" spans="1:68" x14ac:dyDescent="0.25">
      <c r="A46" s="24">
        <f>A45+1</f>
        <v>2031</v>
      </c>
      <c r="B46" s="24">
        <v>1</v>
      </c>
      <c r="C46" s="40">
        <f>INDEX((WasteGen!$I$2:$I$52),MATCH(A46,WasteGen!$A$2:$A$52,0))*BA46</f>
        <v>60.405566439914132</v>
      </c>
      <c r="D46" s="40">
        <f t="shared" si="2"/>
        <v>8.6077932176877638</v>
      </c>
      <c r="E46" s="40">
        <f t="shared" si="3"/>
        <v>26.351986162709338</v>
      </c>
      <c r="F46" s="40">
        <f>E45*(1-Sce2Comp!$F$9)</f>
        <v>8.7270323300735964</v>
      </c>
      <c r="G46" s="34">
        <f t="shared" si="4"/>
        <v>5.8180215533823976</v>
      </c>
      <c r="H46">
        <f t="shared" si="5"/>
        <v>2.8692644058959211</v>
      </c>
      <c r="I46" s="45">
        <f>INDEX((WasteGen!$J$2:$J$52),MATCH(A46,WasteGen!$A$2:$A$52,0))*BA46</f>
        <v>201.35188813304711</v>
      </c>
      <c r="J46" s="45">
        <f t="shared" si="6"/>
        <v>88.796182666673758</v>
      </c>
      <c r="K46" s="45">
        <f t="shared" si="33"/>
        <v>579.85491780490179</v>
      </c>
      <c r="L46" s="45">
        <f t="shared" si="34"/>
        <v>90.995565904356084</v>
      </c>
      <c r="M46" s="43">
        <f t="shared" si="7"/>
        <v>60.663710602904054</v>
      </c>
      <c r="N46">
        <f t="shared" si="8"/>
        <v>29.598727555557925</v>
      </c>
      <c r="O46" s="48">
        <f>INDEX((WasteGen!$K$2:$K$52),MATCH(A46,WasteGen!$A$2:$A$52,0))*BA46</f>
        <v>48.324453151931301</v>
      </c>
      <c r="P46" s="48">
        <f t="shared" si="9"/>
        <v>4.7116341823133023</v>
      </c>
      <c r="Q46" s="48">
        <f t="shared" si="35"/>
        <v>63.7170874040172</v>
      </c>
      <c r="R46" s="48">
        <f t="shared" si="36"/>
        <v>4.2783780971864953</v>
      </c>
      <c r="S46" s="49">
        <f t="shared" si="10"/>
        <v>2.8522520647909966</v>
      </c>
      <c r="T46">
        <f t="shared" si="11"/>
        <v>1.5705447274377673</v>
      </c>
      <c r="U46" s="51">
        <f>INDEX((WasteGen!$L$2:$L$52),MATCH(A46,WasteGen!$A$2:$A$52,0))</f>
        <v>11.672573225104182</v>
      </c>
      <c r="V46" s="51">
        <f t="shared" si="12"/>
        <v>4.3772149594140684E-2</v>
      </c>
      <c r="W46" s="51">
        <f t="shared" si="37"/>
        <v>0.68567435413872435</v>
      </c>
      <c r="X46" s="51">
        <f t="shared" si="38"/>
        <v>2.2864369603714289E-2</v>
      </c>
      <c r="Y46" s="36">
        <f t="shared" si="13"/>
        <v>1.5242913069142858E-2</v>
      </c>
      <c r="Z46">
        <f t="shared" si="14"/>
        <v>1.4590716531380228E-2</v>
      </c>
      <c r="AA46" s="54">
        <f>INDEX((WasteGen!$M$2:$M$52),MATCH(A46,WasteGen!$A$2:$A$52,0))</f>
        <v>29.181433062760455</v>
      </c>
      <c r="AB46" s="54">
        <f t="shared" si="15"/>
        <v>0.87544299188281371</v>
      </c>
      <c r="AC46" s="54">
        <f t="shared" si="39"/>
        <v>9.686169554425156</v>
      </c>
      <c r="AD46" s="54">
        <f t="shared" si="40"/>
        <v>0.6388497585781594</v>
      </c>
      <c r="AE46" s="21">
        <f t="shared" si="16"/>
        <v>0.42589983905210627</v>
      </c>
      <c r="AF46">
        <f t="shared" si="17"/>
        <v>0.29181433062760453</v>
      </c>
      <c r="AG46" s="58">
        <f>INDEX((WasteGen!$N$2:$N$52),MATCH(A46,WasteGen!$A$2:$A$52,0))</f>
        <v>1.7508859837656272</v>
      </c>
      <c r="AH46" s="58">
        <f t="shared" si="18"/>
        <v>2.6263289756484412E-3</v>
      </c>
      <c r="AI46" s="58">
        <f t="shared" si="41"/>
        <v>3.5091475857994749E-2</v>
      </c>
      <c r="AJ46" s="58">
        <f t="shared" si="42"/>
        <v>1.6645236746665535E-3</v>
      </c>
      <c r="AK46" s="56">
        <f t="shared" si="19"/>
        <v>1.1096824497777024E-3</v>
      </c>
      <c r="AL46">
        <f t="shared" si="20"/>
        <v>8.7544299188281366E-4</v>
      </c>
      <c r="AM46" s="62">
        <f>INDEX((WasteGen!$P$2:$P$52),MATCH(A46,WasteGen!$A$2:$A$52,0))</f>
        <v>15.573</v>
      </c>
      <c r="AN46" s="62">
        <f t="shared" si="21"/>
        <v>0.3503925</v>
      </c>
      <c r="AO46" s="62">
        <f t="shared" si="46"/>
        <v>4.5297821533752414</v>
      </c>
      <c r="AP46" s="62">
        <f t="shared" si="47"/>
        <v>0.12728136410369345</v>
      </c>
      <c r="AQ46" s="60">
        <f t="shared" si="22"/>
        <v>8.4854242735795629E-2</v>
      </c>
      <c r="AR46">
        <f t="shared" si="44"/>
        <v>0.1167975</v>
      </c>
      <c r="AS46" s="68">
        <f>INDEX((WasteGen!$Q$2:$Q$52),MATCH(A46,WasteGen!$A$2:$A$52,0))</f>
        <v>0.18939</v>
      </c>
      <c r="AT46" s="68">
        <f t="shared" si="23"/>
        <v>2.1306375000000001E-3</v>
      </c>
      <c r="AU46" s="68">
        <f t="shared" si="48"/>
        <v>1.5220075749189932E-2</v>
      </c>
      <c r="AV46" s="68">
        <f t="shared" si="49"/>
        <v>2.4255364086332456E-3</v>
      </c>
      <c r="AW46" s="64">
        <f t="shared" si="45"/>
        <v>1.6170242724221637E-3</v>
      </c>
      <c r="AY46" s="117">
        <f>AY45+1</f>
        <v>2031</v>
      </c>
      <c r="AZ46" s="119">
        <f>AZ45+1%</f>
        <v>0.31000000000000005</v>
      </c>
      <c r="BA46" s="119">
        <f t="shared" si="51"/>
        <v>0.69</v>
      </c>
      <c r="BC46" s="2">
        <f t="shared" si="24"/>
        <v>69.862707922656696</v>
      </c>
      <c r="BD46" s="2">
        <f t="shared" si="25"/>
        <v>1746.5676980664175</v>
      </c>
      <c r="BE46">
        <f t="shared" si="26"/>
        <v>69.861090898384262</v>
      </c>
      <c r="BF46">
        <f t="shared" si="27"/>
        <v>1746.5272724596066</v>
      </c>
      <c r="BG46">
        <v>18.308</v>
      </c>
      <c r="BI46" s="2">
        <f t="shared" si="28"/>
        <v>51.554707922656696</v>
      </c>
      <c r="BJ46">
        <f t="shared" si="29"/>
        <v>51.553090898384262</v>
      </c>
      <c r="BL46" s="2">
        <f t="shared" si="30"/>
        <v>1288.8676980664175</v>
      </c>
      <c r="BM46" s="67">
        <f t="shared" si="30"/>
        <v>1288.8272724596065</v>
      </c>
      <c r="BO46">
        <f t="shared" si="50"/>
        <v>34.462614679042481</v>
      </c>
      <c r="BP46">
        <f t="shared" si="43"/>
        <v>1093.0529645221804</v>
      </c>
    </row>
    <row r="47" spans="1:68" x14ac:dyDescent="0.25">
      <c r="A47" s="24">
        <f t="shared" ref="A47:A65" si="53">A46+1</f>
        <v>2032</v>
      </c>
      <c r="B47" s="24">
        <v>1</v>
      </c>
      <c r="C47" s="40">
        <f>INDEX((WasteGen!$I$2:$I$52),MATCH(A47,WasteGen!$A$2:$A$52,0))*BA47</f>
        <v>60.720725916991945</v>
      </c>
      <c r="D47" s="40">
        <f t="shared" si="2"/>
        <v>8.6527034431713528</v>
      </c>
      <c r="E47" s="40">
        <f t="shared" si="3"/>
        <v>26.316968020889206</v>
      </c>
      <c r="F47" s="40">
        <f>E46*(1-Sce2Comp!$F$9)</f>
        <v>8.6877215849914844</v>
      </c>
      <c r="G47" s="34">
        <f t="shared" si="4"/>
        <v>5.7918143899943226</v>
      </c>
      <c r="H47">
        <f t="shared" si="5"/>
        <v>2.8842344810571174</v>
      </c>
      <c r="I47" s="45">
        <f>INDEX((WasteGen!$J$2:$J$52),MATCH(A47,WasteGen!$A$2:$A$52,0))*BA47</f>
        <v>202.40241972330648</v>
      </c>
      <c r="J47" s="45">
        <f t="shared" si="6"/>
        <v>89.259467097978145</v>
      </c>
      <c r="K47" s="45">
        <f t="shared" si="33"/>
        <v>578.46265998036176</v>
      </c>
      <c r="L47" s="45">
        <f t="shared" si="34"/>
        <v>90.65172492251817</v>
      </c>
      <c r="M47" s="43">
        <f t="shared" si="7"/>
        <v>60.43448328167878</v>
      </c>
      <c r="N47">
        <f t="shared" si="8"/>
        <v>29.753155699326051</v>
      </c>
      <c r="O47" s="48">
        <f>INDEX((WasteGen!$K$2:$K$52),MATCH(A47,WasteGen!$A$2:$A$52,0))*BA47</f>
        <v>48.576580733593552</v>
      </c>
      <c r="P47" s="48">
        <f t="shared" si="9"/>
        <v>4.7362166215253714</v>
      </c>
      <c r="Q47" s="48">
        <f t="shared" si="35"/>
        <v>64.145635139438141</v>
      </c>
      <c r="R47" s="48">
        <f t="shared" si="36"/>
        <v>4.3076688861044214</v>
      </c>
      <c r="S47" s="49">
        <f t="shared" si="10"/>
        <v>2.8717792574029475</v>
      </c>
      <c r="T47">
        <f t="shared" si="11"/>
        <v>1.5787388738417905</v>
      </c>
      <c r="U47" s="51">
        <f>INDEX((WasteGen!$L$2:$L$52),MATCH(A47,WasteGen!$A$2:$A$52,0))</f>
        <v>11.906024689606266</v>
      </c>
      <c r="V47" s="51">
        <f t="shared" si="12"/>
        <v>4.4647592586023493E-2</v>
      </c>
      <c r="W47" s="51">
        <f t="shared" si="37"/>
        <v>0.70673846273128438</v>
      </c>
      <c r="X47" s="51">
        <f t="shared" si="38"/>
        <v>2.3583483993463383E-2</v>
      </c>
      <c r="Y47" s="36">
        <f t="shared" si="13"/>
        <v>1.572232266230892E-2</v>
      </c>
      <c r="Z47">
        <f t="shared" si="14"/>
        <v>1.4882530862007833E-2</v>
      </c>
      <c r="AA47" s="54">
        <f>INDEX((WasteGen!$M$2:$M$52),MATCH(A47,WasteGen!$A$2:$A$52,0))</f>
        <v>29.765061724015666</v>
      </c>
      <c r="AB47" s="54">
        <f t="shared" si="15"/>
        <v>0.89295185172046998</v>
      </c>
      <c r="AC47" s="54">
        <f t="shared" si="39"/>
        <v>9.9242764828276382</v>
      </c>
      <c r="AD47" s="54">
        <f t="shared" si="40"/>
        <v>0.65484492331798783</v>
      </c>
      <c r="AE47" s="21">
        <f t="shared" si="16"/>
        <v>0.43656328221199187</v>
      </c>
      <c r="AF47">
        <f t="shared" si="17"/>
        <v>0.29765061724015668</v>
      </c>
      <c r="AG47" s="58">
        <f>INDEX((WasteGen!$N$2:$N$52),MATCH(A47,WasteGen!$A$2:$A$52,0))</f>
        <v>1.7859037034409397</v>
      </c>
      <c r="AH47" s="58">
        <f t="shared" si="18"/>
        <v>2.6788555551614099E-3</v>
      </c>
      <c r="AI47" s="58">
        <f t="shared" si="41"/>
        <v>3.6058899940442458E-2</v>
      </c>
      <c r="AJ47" s="58">
        <f t="shared" si="42"/>
        <v>1.7114314727137044E-3</v>
      </c>
      <c r="AK47" s="56">
        <f t="shared" si="19"/>
        <v>1.1409543151424694E-3</v>
      </c>
      <c r="AL47">
        <f t="shared" si="20"/>
        <v>8.9295185172046988E-4</v>
      </c>
      <c r="AM47" s="62">
        <f>INDEX((WasteGen!$P$2:$P$52),MATCH(A47,WasteGen!$A$2:$A$52,0))</f>
        <v>15.573</v>
      </c>
      <c r="AN47" s="62">
        <f t="shared" si="21"/>
        <v>0.3503925</v>
      </c>
      <c r="AO47" s="62">
        <f t="shared" si="46"/>
        <v>4.746299358690746</v>
      </c>
      <c r="AP47" s="62">
        <f t="shared" si="47"/>
        <v>0.13387529468449505</v>
      </c>
      <c r="AQ47" s="60">
        <f t="shared" si="22"/>
        <v>8.9250196456330033E-2</v>
      </c>
      <c r="AR47">
        <f t="shared" si="44"/>
        <v>0.1167975</v>
      </c>
      <c r="AS47" s="68">
        <f>INDEX((WasteGen!$Q$2:$Q$52),MATCH(A47,WasteGen!$A$2:$A$52,0))</f>
        <v>0.18939</v>
      </c>
      <c r="AT47" s="68">
        <f t="shared" si="23"/>
        <v>2.1306375000000001E-3</v>
      </c>
      <c r="AU47" s="68">
        <f t="shared" si="48"/>
        <v>1.497127991552339E-2</v>
      </c>
      <c r="AV47" s="68">
        <f t="shared" si="49"/>
        <v>2.3794333336665408E-3</v>
      </c>
      <c r="AW47" s="64">
        <f t="shared" si="45"/>
        <v>1.5862888891110271E-3</v>
      </c>
      <c r="AY47" s="117">
        <f t="shared" ref="AY47:AY65" si="54">AY46+1</f>
        <v>2032</v>
      </c>
      <c r="AZ47" s="119">
        <f t="shared" ref="AZ47:AZ65" si="55">AZ46+1%</f>
        <v>0.32000000000000006</v>
      </c>
      <c r="BA47" s="119">
        <f t="shared" si="51"/>
        <v>0.67999999999999994</v>
      </c>
      <c r="BC47" s="2">
        <f t="shared" si="24"/>
        <v>69.64233997361093</v>
      </c>
      <c r="BD47" s="2">
        <f t="shared" si="25"/>
        <v>1741.0584993402733</v>
      </c>
      <c r="BE47">
        <f t="shared" si="26"/>
        <v>69.64075368472183</v>
      </c>
      <c r="BF47">
        <f t="shared" si="27"/>
        <v>1741.0188421180458</v>
      </c>
      <c r="BG47">
        <v>18.308</v>
      </c>
      <c r="BI47" s="2">
        <f t="shared" si="28"/>
        <v>51.33433997361093</v>
      </c>
      <c r="BJ47">
        <f t="shared" si="29"/>
        <v>51.33275368472183</v>
      </c>
      <c r="BL47" s="2">
        <f t="shared" ref="BL47:BM65" si="56">BI47*$A$4</f>
        <v>1283.3584993402733</v>
      </c>
      <c r="BM47" s="67">
        <f t="shared" si="56"/>
        <v>1283.3188421180457</v>
      </c>
      <c r="BO47">
        <f t="shared" si="50"/>
        <v>34.646352654178848</v>
      </c>
      <c r="BP47">
        <f t="shared" si="43"/>
        <v>1127.6993171763593</v>
      </c>
    </row>
    <row r="48" spans="1:68" x14ac:dyDescent="0.25">
      <c r="A48" s="24">
        <f t="shared" si="53"/>
        <v>2033</v>
      </c>
      <c r="B48" s="24">
        <v>1</v>
      </c>
      <c r="C48" s="40">
        <f>INDEX((WasteGen!$I$2:$I$52),MATCH(A48,WasteGen!$A$2:$A$52,0))*BA48</f>
        <v>61.024329546576908</v>
      </c>
      <c r="D48" s="40">
        <f t="shared" si="2"/>
        <v>8.6959669603872101</v>
      </c>
      <c r="E48" s="40">
        <f t="shared" si="3"/>
        <v>26.336758175668109</v>
      </c>
      <c r="F48" s="40">
        <f>E47*(1-Sce2Comp!$F$9)</f>
        <v>8.6761768056083053</v>
      </c>
      <c r="G48" s="34">
        <f t="shared" si="4"/>
        <v>5.7841178704055363</v>
      </c>
      <c r="H48">
        <f t="shared" si="5"/>
        <v>2.8986556534624031</v>
      </c>
      <c r="I48" s="45">
        <f>INDEX((WasteGen!$J$2:$J$52),MATCH(A48,WasteGen!$A$2:$A$52,0))*BA48</f>
        <v>203.41443182192302</v>
      </c>
      <c r="J48" s="45">
        <f t="shared" si="6"/>
        <v>89.705764433468048</v>
      </c>
      <c r="K48" s="45">
        <f t="shared" si="33"/>
        <v>577.73435837365616</v>
      </c>
      <c r="L48" s="45">
        <f t="shared" si="34"/>
        <v>90.43406604017359</v>
      </c>
      <c r="M48" s="43">
        <f t="shared" si="7"/>
        <v>60.289377360115722</v>
      </c>
      <c r="N48">
        <f t="shared" si="8"/>
        <v>29.901921477822683</v>
      </c>
      <c r="O48" s="48">
        <f>INDEX((WasteGen!$K$2:$K$52),MATCH(A48,WasteGen!$A$2:$A$52,0))*BA48</f>
        <v>48.819463637261528</v>
      </c>
      <c r="P48" s="48">
        <f t="shared" si="9"/>
        <v>4.7598977046329995</v>
      </c>
      <c r="Q48" s="48">
        <f t="shared" si="35"/>
        <v>64.568891482586949</v>
      </c>
      <c r="R48" s="48">
        <f t="shared" si="36"/>
        <v>4.3366413614841877</v>
      </c>
      <c r="S48" s="49">
        <f t="shared" si="10"/>
        <v>2.8910942409894584</v>
      </c>
      <c r="T48">
        <f t="shared" si="11"/>
        <v>1.5866325682109996</v>
      </c>
      <c r="U48" s="51">
        <f>INDEX((WasteGen!$L$2:$L$52),MATCH(A48,WasteGen!$A$2:$A$52,0))</f>
        <v>12.144145183398392</v>
      </c>
      <c r="V48" s="51">
        <f t="shared" si="12"/>
        <v>4.5540544437743968E-2</v>
      </c>
      <c r="W48" s="51">
        <f t="shared" si="37"/>
        <v>0.72797103192861834</v>
      </c>
      <c r="X48" s="51">
        <f t="shared" si="38"/>
        <v>2.4307975240409903E-2</v>
      </c>
      <c r="Y48" s="36">
        <f t="shared" si="13"/>
        <v>1.6205316826939934E-2</v>
      </c>
      <c r="Z48">
        <f t="shared" si="14"/>
        <v>1.5180181479247989E-2</v>
      </c>
      <c r="AA48" s="54">
        <f>INDEX((WasteGen!$M$2:$M$52),MATCH(A48,WasteGen!$A$2:$A$52,0))</f>
        <v>30.36036295849598</v>
      </c>
      <c r="AB48" s="54">
        <f t="shared" si="15"/>
        <v>0.91081088875487937</v>
      </c>
      <c r="AC48" s="54">
        <f t="shared" si="39"/>
        <v>10.16414494838131</v>
      </c>
      <c r="AD48" s="54">
        <f t="shared" si="40"/>
        <v>0.67094242320120756</v>
      </c>
      <c r="AE48" s="21">
        <f t="shared" si="16"/>
        <v>0.447294948800805</v>
      </c>
      <c r="AF48">
        <f t="shared" si="17"/>
        <v>0.30360362958495979</v>
      </c>
      <c r="AG48" s="58">
        <f>INDEX((WasteGen!$N$2:$N$52),MATCH(A48,WasteGen!$A$2:$A$52,0))</f>
        <v>1.8216217775097587</v>
      </c>
      <c r="AH48" s="58">
        <f t="shared" si="18"/>
        <v>2.732432666264638E-3</v>
      </c>
      <c r="AI48" s="58">
        <f t="shared" si="41"/>
        <v>3.7032719304740551E-2</v>
      </c>
      <c r="AJ48" s="58">
        <f t="shared" si="42"/>
        <v>1.7586133019665477E-3</v>
      </c>
      <c r="AK48" s="56">
        <f t="shared" si="19"/>
        <v>1.1724088679776984E-3</v>
      </c>
      <c r="AL48">
        <f t="shared" si="20"/>
        <v>9.1081088875487933E-4</v>
      </c>
      <c r="AM48" s="62">
        <f>INDEX((WasteGen!$P$2:$P$52),MATCH(A48,WasteGen!$A$2:$A$52,0))</f>
        <v>15.573</v>
      </c>
      <c r="AN48" s="62">
        <f t="shared" si="21"/>
        <v>0.3503925</v>
      </c>
      <c r="AO48" s="62">
        <f t="shared" si="46"/>
        <v>4.956417513525583</v>
      </c>
      <c r="AP48" s="62">
        <f t="shared" si="47"/>
        <v>0.14027434516516291</v>
      </c>
      <c r="AQ48" s="60">
        <f t="shared" si="22"/>
        <v>9.3516230110108595E-2</v>
      </c>
      <c r="AR48">
        <f t="shared" si="44"/>
        <v>0.1167975</v>
      </c>
      <c r="AS48" s="68">
        <f>INDEX((WasteGen!$Q$2:$Q$52),MATCH(A48,WasteGen!$A$2:$A$52,0))</f>
        <v>0.18939</v>
      </c>
      <c r="AT48" s="68">
        <f t="shared" si="23"/>
        <v>2.1306375000000001E-3</v>
      </c>
      <c r="AU48" s="68">
        <f t="shared" si="48"/>
        <v>1.4761379624143162E-2</v>
      </c>
      <c r="AV48" s="68">
        <f t="shared" si="49"/>
        <v>2.3405377913802263E-3</v>
      </c>
      <c r="AW48" s="64">
        <f t="shared" si="45"/>
        <v>1.5603585275868175E-3</v>
      </c>
      <c r="AY48" s="117">
        <f t="shared" si="54"/>
        <v>2033</v>
      </c>
      <c r="AZ48" s="119">
        <f t="shared" si="55"/>
        <v>0.33000000000000007</v>
      </c>
      <c r="BA48" s="119">
        <f t="shared" si="51"/>
        <v>0.66999999999999993</v>
      </c>
      <c r="BC48" s="2">
        <f t="shared" si="24"/>
        <v>69.524338734644132</v>
      </c>
      <c r="BD48" s="2">
        <f t="shared" si="25"/>
        <v>1738.1084683661034</v>
      </c>
      <c r="BE48">
        <f t="shared" si="26"/>
        <v>69.522778376116548</v>
      </c>
      <c r="BF48">
        <f t="shared" si="27"/>
        <v>1738.0694594029137</v>
      </c>
      <c r="BG48">
        <v>18.308</v>
      </c>
      <c r="BI48" s="2">
        <f t="shared" si="28"/>
        <v>51.216338734644133</v>
      </c>
      <c r="BJ48">
        <f t="shared" si="29"/>
        <v>51.214778376116548</v>
      </c>
      <c r="BL48" s="2">
        <f t="shared" si="56"/>
        <v>1280.4084683661033</v>
      </c>
      <c r="BM48" s="67">
        <f t="shared" si="56"/>
        <v>1280.3694594029137</v>
      </c>
      <c r="BO48">
        <f t="shared" si="50"/>
        <v>34.823701821449049</v>
      </c>
      <c r="BP48">
        <f t="shared" si="43"/>
        <v>1162.5230189978083</v>
      </c>
    </row>
    <row r="49" spans="1:68" x14ac:dyDescent="0.25">
      <c r="A49" s="24">
        <f t="shared" si="53"/>
        <v>2034</v>
      </c>
      <c r="B49" s="24">
        <v>1</v>
      </c>
      <c r="C49" s="40">
        <f>INDEX((WasteGen!$I$2:$I$52),MATCH(A49,WasteGen!$A$2:$A$52,0))*BA49</f>
        <v>61.315789030978479</v>
      </c>
      <c r="D49" s="40">
        <f t="shared" si="2"/>
        <v>8.7374999369144319</v>
      </c>
      <c r="E49" s="40">
        <f t="shared" si="3"/>
        <v>26.391556889657778</v>
      </c>
      <c r="F49" s="40">
        <f>E48*(1-Sce2Comp!$F$9)</f>
        <v>8.6827012229247611</v>
      </c>
      <c r="G49" s="34">
        <f t="shared" si="4"/>
        <v>5.7884674819498407</v>
      </c>
      <c r="H49">
        <f t="shared" si="5"/>
        <v>2.9124999789714776</v>
      </c>
      <c r="I49" s="45">
        <f>INDEX((WasteGen!$J$2:$J$52),MATCH(A49,WasteGen!$A$2:$A$52,0))*BA49</f>
        <v>204.38596343659495</v>
      </c>
      <c r="J49" s="45">
        <f t="shared" si="6"/>
        <v>90.134209875538374</v>
      </c>
      <c r="K49" s="45">
        <f t="shared" si="33"/>
        <v>577.54836137427844</v>
      </c>
      <c r="L49" s="45">
        <f t="shared" si="34"/>
        <v>90.320206874916124</v>
      </c>
      <c r="M49" s="43">
        <f t="shared" si="7"/>
        <v>60.213471249944078</v>
      </c>
      <c r="N49">
        <f t="shared" si="8"/>
        <v>30.044736625179457</v>
      </c>
      <c r="O49" s="48">
        <f>INDEX((WasteGen!$K$2:$K$52),MATCH(A49,WasteGen!$A$2:$A$52,0))*BA49</f>
        <v>49.052631224782786</v>
      </c>
      <c r="P49" s="48">
        <f t="shared" si="9"/>
        <v>4.7826315444163221</v>
      </c>
      <c r="Q49" s="48">
        <f t="shared" si="35"/>
        <v>64.986266920958215</v>
      </c>
      <c r="R49" s="48">
        <f t="shared" si="36"/>
        <v>4.3652561060450559</v>
      </c>
      <c r="S49" s="49">
        <f t="shared" si="10"/>
        <v>2.9101707373633703</v>
      </c>
      <c r="T49">
        <f t="shared" si="11"/>
        <v>1.5942105148054406</v>
      </c>
      <c r="U49" s="51">
        <f>INDEX((WasteGen!$L$2:$L$52),MATCH(A49,WasteGen!$A$2:$A$52,0))</f>
        <v>12.387028087066362</v>
      </c>
      <c r="V49" s="51">
        <f t="shared" si="12"/>
        <v>4.6451355326498855E-2</v>
      </c>
      <c r="W49" s="51">
        <f t="shared" si="37"/>
        <v>0.74938412663538267</v>
      </c>
      <c r="X49" s="51">
        <f t="shared" si="38"/>
        <v>2.5038260619734621E-2</v>
      </c>
      <c r="Y49" s="36">
        <f t="shared" si="13"/>
        <v>1.6692173746489746E-2</v>
      </c>
      <c r="Z49">
        <f t="shared" si="14"/>
        <v>1.5483785108832953E-2</v>
      </c>
      <c r="AA49" s="54">
        <f>INDEX((WasteGen!$M$2:$M$52),MATCH(A49,WasteGen!$A$2:$A$52,0))</f>
        <v>30.967570217665909</v>
      </c>
      <c r="AB49" s="54">
        <f t="shared" si="15"/>
        <v>0.92902710652997733</v>
      </c>
      <c r="AC49" s="54">
        <f t="shared" si="39"/>
        <v>10.406013041028974</v>
      </c>
      <c r="AD49" s="54">
        <f t="shared" si="40"/>
        <v>0.68715901388231293</v>
      </c>
      <c r="AE49" s="21">
        <f t="shared" si="16"/>
        <v>0.45810600925487527</v>
      </c>
      <c r="AF49">
        <f t="shared" si="17"/>
        <v>0.30967570217665907</v>
      </c>
      <c r="AG49" s="58">
        <f>INDEX((WasteGen!$N$2:$N$52),MATCH(A49,WasteGen!$A$2:$A$52,0))</f>
        <v>1.8580542130599544</v>
      </c>
      <c r="AH49" s="58">
        <f t="shared" si="18"/>
        <v>2.7870813195899316E-3</v>
      </c>
      <c r="AI49" s="58">
        <f t="shared" si="41"/>
        <v>3.8013693591534774E-2</v>
      </c>
      <c r="AJ49" s="58">
        <f t="shared" si="42"/>
        <v>1.8061070327957146E-3</v>
      </c>
      <c r="AK49" s="56">
        <f t="shared" si="19"/>
        <v>1.2040713551971431E-3</v>
      </c>
      <c r="AL49">
        <f t="shared" si="20"/>
        <v>9.2902710652997724E-4</v>
      </c>
      <c r="AM49" s="62">
        <f>INDEX((WasteGen!$P$2:$P$52),MATCH(A49,WasteGen!$A$2:$A$52,0))</f>
        <v>15.573</v>
      </c>
      <c r="AN49" s="62">
        <f t="shared" si="21"/>
        <v>0.3503925</v>
      </c>
      <c r="AO49" s="62">
        <f t="shared" si="46"/>
        <v>5.1603257384025047</v>
      </c>
      <c r="AP49" s="62">
        <f t="shared" si="47"/>
        <v>0.14648427512307846</v>
      </c>
      <c r="AQ49" s="60">
        <f t="shared" si="22"/>
        <v>9.7656183415385636E-2</v>
      </c>
      <c r="AR49">
        <f t="shared" si="44"/>
        <v>0.1167975</v>
      </c>
      <c r="AS49" s="68">
        <f>INDEX((WasteGen!$Q$2:$Q$52),MATCH(A49,WasteGen!$A$2:$A$52,0))</f>
        <v>0.18939</v>
      </c>
      <c r="AT49" s="68">
        <f t="shared" si="23"/>
        <v>2.1306375000000001E-3</v>
      </c>
      <c r="AU49" s="68">
        <f t="shared" si="48"/>
        <v>1.4584294133312338E-2</v>
      </c>
      <c r="AV49" s="68">
        <f t="shared" si="49"/>
        <v>2.3077229908308257E-3</v>
      </c>
      <c r="AW49" s="64">
        <f t="shared" si="45"/>
        <v>1.5384819938872171E-3</v>
      </c>
      <c r="AY49" s="117">
        <f t="shared" si="54"/>
        <v>2034</v>
      </c>
      <c r="AZ49" s="119">
        <f t="shared" si="55"/>
        <v>0.34000000000000008</v>
      </c>
      <c r="BA49" s="119">
        <f t="shared" si="51"/>
        <v>0.65999999999999992</v>
      </c>
      <c r="BC49" s="2">
        <f t="shared" si="24"/>
        <v>69.487306389023118</v>
      </c>
      <c r="BD49" s="2">
        <f t="shared" si="25"/>
        <v>1737.1826597255779</v>
      </c>
      <c r="BE49">
        <f t="shared" si="26"/>
        <v>69.485767907029242</v>
      </c>
      <c r="BF49">
        <f t="shared" si="27"/>
        <v>1737.144197675731</v>
      </c>
      <c r="BG49">
        <v>18.308</v>
      </c>
      <c r="BI49" s="2">
        <f t="shared" si="28"/>
        <v>51.179306389023118</v>
      </c>
      <c r="BJ49">
        <f t="shared" si="29"/>
        <v>51.177767907029242</v>
      </c>
      <c r="BL49" s="2">
        <f t="shared" si="56"/>
        <v>1279.4826597255781</v>
      </c>
      <c r="BM49" s="67">
        <f t="shared" si="56"/>
        <v>1279.4441976757309</v>
      </c>
      <c r="BO49">
        <f t="shared" si="50"/>
        <v>34.994333133348398</v>
      </c>
      <c r="BP49">
        <f t="shared" si="43"/>
        <v>1197.5173521311567</v>
      </c>
    </row>
    <row r="50" spans="1:68" x14ac:dyDescent="0.25">
      <c r="A50" s="24">
        <f t="shared" si="53"/>
        <v>2035</v>
      </c>
      <c r="B50" s="24">
        <v>1</v>
      </c>
      <c r="C50" s="40">
        <f>INDEX((WasteGen!$I$2:$I$52),MATCH(A50,WasteGen!$A$2:$A$52,0))*BA50</f>
        <v>61.594497162937465</v>
      </c>
      <c r="D50" s="40">
        <f t="shared" si="2"/>
        <v>8.7772158457185885</v>
      </c>
      <c r="E50" s="40">
        <f t="shared" si="3"/>
        <v>26.468005474946182</v>
      </c>
      <c r="F50" s="40">
        <f>E49*(1-Sce2Comp!$F$9)</f>
        <v>8.7007672604301813</v>
      </c>
      <c r="G50" s="34">
        <f t="shared" si="4"/>
        <v>5.8005115069534536</v>
      </c>
      <c r="H50">
        <f t="shared" si="5"/>
        <v>2.9257386152395295</v>
      </c>
      <c r="I50" s="45">
        <f>INDEX((WasteGen!$J$2:$J$52),MATCH(A50,WasteGen!$A$2:$A$52,0))*BA50</f>
        <v>205.31499054312491</v>
      </c>
      <c r="J50" s="45">
        <f t="shared" si="6"/>
        <v>90.543910829518083</v>
      </c>
      <c r="K50" s="45">
        <f t="shared" si="33"/>
        <v>577.80114320389066</v>
      </c>
      <c r="L50" s="45">
        <f t="shared" si="34"/>
        <v>90.291128999905879</v>
      </c>
      <c r="M50" s="43">
        <f t="shared" si="7"/>
        <v>60.194085999937251</v>
      </c>
      <c r="N50">
        <f t="shared" si="8"/>
        <v>30.181303609839361</v>
      </c>
      <c r="O50" s="48">
        <f>INDEX((WasteGen!$K$2:$K$52),MATCH(A50,WasteGen!$A$2:$A$52,0))*BA50</f>
        <v>49.275597730349972</v>
      </c>
      <c r="P50" s="48">
        <f t="shared" si="9"/>
        <v>4.8043707787091225</v>
      </c>
      <c r="Q50" s="48">
        <f t="shared" si="35"/>
        <v>65.397164434568921</v>
      </c>
      <c r="R50" s="48">
        <f t="shared" si="36"/>
        <v>4.3934732650984172</v>
      </c>
      <c r="S50" s="49">
        <f t="shared" si="10"/>
        <v>2.9289821767322781</v>
      </c>
      <c r="T50">
        <f t="shared" si="11"/>
        <v>1.601456926236374</v>
      </c>
      <c r="U50" s="51">
        <f>INDEX((WasteGen!$L$2:$L$52),MATCH(A50,WasteGen!$A$2:$A$52,0))</f>
        <v>12.634768648807688</v>
      </c>
      <c r="V50" s="51">
        <f t="shared" si="12"/>
        <v>4.7380382433028834E-2</v>
      </c>
      <c r="W50" s="51">
        <f t="shared" si="37"/>
        <v>0.77098975396960046</v>
      </c>
      <c r="X50" s="51">
        <f t="shared" si="38"/>
        <v>2.5774755098811088E-2</v>
      </c>
      <c r="Y50" s="36">
        <f t="shared" si="13"/>
        <v>1.7183170065874057E-2</v>
      </c>
      <c r="Z50">
        <f t="shared" si="14"/>
        <v>1.5793460811009609E-2</v>
      </c>
      <c r="AA50" s="54">
        <f>INDEX((WasteGen!$M$2:$M$52),MATCH(A50,WasteGen!$A$2:$A$52,0))</f>
        <v>31.586921622019219</v>
      </c>
      <c r="AB50" s="54">
        <f t="shared" si="15"/>
        <v>0.94760764866057656</v>
      </c>
      <c r="AC50" s="54">
        <f t="shared" si="39"/>
        <v>10.650109897976696</v>
      </c>
      <c r="AD50" s="54">
        <f t="shared" si="40"/>
        <v>0.70351079171285569</v>
      </c>
      <c r="AE50" s="21">
        <f t="shared" si="16"/>
        <v>0.46900719447523709</v>
      </c>
      <c r="AF50">
        <f t="shared" si="17"/>
        <v>0.31586921622019221</v>
      </c>
      <c r="AG50" s="58">
        <f>INDEX((WasteGen!$N$2:$N$52),MATCH(A50,WasteGen!$A$2:$A$52,0))</f>
        <v>1.8952152973211531</v>
      </c>
      <c r="AH50" s="58">
        <f t="shared" si="18"/>
        <v>2.8428229459817296E-3</v>
      </c>
      <c r="AI50" s="58">
        <f t="shared" si="41"/>
        <v>3.9002566824203833E-2</v>
      </c>
      <c r="AJ50" s="58">
        <f t="shared" si="42"/>
        <v>1.8539497133126706E-3</v>
      </c>
      <c r="AK50" s="56">
        <f t="shared" si="19"/>
        <v>1.2359664755417802E-3</v>
      </c>
      <c r="AL50">
        <f t="shared" si="20"/>
        <v>9.4760764866057658E-4</v>
      </c>
      <c r="AM50" s="62">
        <f>INDEX((WasteGen!$P$2:$P$52),MATCH(A50,WasteGen!$A$2:$A$52,0))</f>
        <v>15.573</v>
      </c>
      <c r="AN50" s="62">
        <f t="shared" si="21"/>
        <v>0.3503925</v>
      </c>
      <c r="AO50" s="62">
        <f t="shared" si="46"/>
        <v>5.3582075644881177</v>
      </c>
      <c r="AP50" s="62">
        <f t="shared" si="47"/>
        <v>0.15251067391438672</v>
      </c>
      <c r="AQ50" s="60">
        <f t="shared" si="22"/>
        <v>0.10167378260959115</v>
      </c>
      <c r="AR50">
        <f t="shared" si="44"/>
        <v>0.1167975</v>
      </c>
      <c r="AS50" s="68">
        <f>INDEX((WasteGen!$Q$2:$Q$52),MATCH(A50,WasteGen!$A$2:$A$52,0))</f>
        <v>0.18939</v>
      </c>
      <c r="AT50" s="68">
        <f t="shared" si="23"/>
        <v>2.1306375000000001E-3</v>
      </c>
      <c r="AU50" s="68">
        <f t="shared" si="48"/>
        <v>1.4434893335168668E-2</v>
      </c>
      <c r="AV50" s="68">
        <f t="shared" si="49"/>
        <v>2.2800382981436693E-3</v>
      </c>
      <c r="AW50" s="64">
        <f t="shared" si="45"/>
        <v>1.5200255320957795E-3</v>
      </c>
      <c r="AY50" s="117">
        <f t="shared" si="54"/>
        <v>2035</v>
      </c>
      <c r="AZ50" s="119">
        <f t="shared" si="55"/>
        <v>0.35000000000000009</v>
      </c>
      <c r="BA50" s="119">
        <f t="shared" si="51"/>
        <v>0.64999999999999991</v>
      </c>
      <c r="BC50" s="2">
        <f t="shared" si="24"/>
        <v>69.514199822781322</v>
      </c>
      <c r="BD50" s="2">
        <f t="shared" si="25"/>
        <v>1737.854995569533</v>
      </c>
      <c r="BE50">
        <f t="shared" si="26"/>
        <v>69.51267979724922</v>
      </c>
      <c r="BF50">
        <f t="shared" si="27"/>
        <v>1737.8169949312305</v>
      </c>
      <c r="BG50">
        <v>18.308</v>
      </c>
      <c r="BI50" s="2">
        <f t="shared" si="28"/>
        <v>51.206199822781322</v>
      </c>
      <c r="BJ50">
        <f t="shared" si="29"/>
        <v>51.20467979724922</v>
      </c>
      <c r="BL50" s="2">
        <f t="shared" si="56"/>
        <v>1280.154995569533</v>
      </c>
      <c r="BM50" s="67">
        <f t="shared" si="56"/>
        <v>1280.1169949312305</v>
      </c>
      <c r="BO50">
        <f t="shared" si="50"/>
        <v>35.157906935995129</v>
      </c>
      <c r="BP50">
        <f t="shared" si="43"/>
        <v>1232.6752590671517</v>
      </c>
    </row>
    <row r="51" spans="1:68" x14ac:dyDescent="0.25">
      <c r="A51" s="24">
        <f t="shared" si="53"/>
        <v>2036</v>
      </c>
      <c r="B51" s="24">
        <v>1</v>
      </c>
      <c r="C51" s="40">
        <f>INDEX((WasteGen!$I$2:$I$52),MATCH(A51,WasteGen!$A$2:$A$52,0))*BA51</f>
        <v>61.85982730456243</v>
      </c>
      <c r="D51" s="40">
        <f t="shared" si="2"/>
        <v>8.8150253909001464</v>
      </c>
      <c r="E51" s="40">
        <f t="shared" si="3"/>
        <v>26.557060039337625</v>
      </c>
      <c r="F51" s="40">
        <f>E50*(1-Sce2Comp!$F$9)</f>
        <v>8.7259708265087035</v>
      </c>
      <c r="G51" s="34">
        <f t="shared" si="4"/>
        <v>5.8173138843391357</v>
      </c>
      <c r="H51">
        <f t="shared" si="5"/>
        <v>2.9383417969667156</v>
      </c>
      <c r="I51" s="45">
        <f>INDEX((WasteGen!$J$2:$J$52),MATCH(A51,WasteGen!$A$2:$A$52,0))*BA51</f>
        <v>206.19942434854144</v>
      </c>
      <c r="J51" s="45">
        <f t="shared" si="6"/>
        <v>90.933946137706769</v>
      </c>
      <c r="K51" s="45">
        <f t="shared" si="33"/>
        <v>578.40444164799806</v>
      </c>
      <c r="L51" s="45">
        <f t="shared" si="34"/>
        <v>90.330647693599403</v>
      </c>
      <c r="M51" s="43">
        <f t="shared" si="7"/>
        <v>60.220431795732935</v>
      </c>
      <c r="N51">
        <f t="shared" si="8"/>
        <v>30.311315379235591</v>
      </c>
      <c r="O51" s="48">
        <f>INDEX((WasteGen!$K$2:$K$52),MATCH(A51,WasteGen!$A$2:$A$52,0))*BA51</f>
        <v>49.487861843649945</v>
      </c>
      <c r="P51" s="48">
        <f t="shared" si="9"/>
        <v>4.8250665297558699</v>
      </c>
      <c r="Q51" s="48">
        <f t="shared" si="35"/>
        <v>65.800978487921014</v>
      </c>
      <c r="R51" s="48">
        <f t="shared" si="36"/>
        <v>4.4212524764037813</v>
      </c>
      <c r="S51" s="49">
        <f t="shared" si="10"/>
        <v>2.947501650935854</v>
      </c>
      <c r="T51">
        <f t="shared" si="11"/>
        <v>1.6083555099186233</v>
      </c>
      <c r="U51" s="51">
        <f>INDEX((WasteGen!$L$2:$L$52),MATCH(A51,WasteGen!$A$2:$A$52,0))</f>
        <v>12.887464021783842</v>
      </c>
      <c r="V51" s="51">
        <f t="shared" si="12"/>
        <v>4.8327990081689406E-2</v>
      </c>
      <c r="W51" s="51">
        <f t="shared" si="37"/>
        <v>0.79279987239382421</v>
      </c>
      <c r="X51" s="51">
        <f t="shared" si="38"/>
        <v>2.6517871657465653E-2</v>
      </c>
      <c r="Y51" s="36">
        <f t="shared" si="13"/>
        <v>1.7678581104977102E-2</v>
      </c>
      <c r="Z51">
        <f t="shared" si="14"/>
        <v>1.6109330027229803E-2</v>
      </c>
      <c r="AA51" s="54">
        <f>INDEX((WasteGen!$M$2:$M$52),MATCH(A51,WasteGen!$A$2:$A$52,0))</f>
        <v>32.218660054459605</v>
      </c>
      <c r="AB51" s="54">
        <f t="shared" si="15"/>
        <v>0.96655980163378818</v>
      </c>
      <c r="AC51" s="54">
        <f t="shared" si="39"/>
        <v>10.896656451826429</v>
      </c>
      <c r="AD51" s="54">
        <f t="shared" si="40"/>
        <v>0.7200132477840554</v>
      </c>
      <c r="AE51" s="21">
        <f t="shared" si="16"/>
        <v>0.48000883185603693</v>
      </c>
      <c r="AF51">
        <f t="shared" si="17"/>
        <v>0.32218660054459608</v>
      </c>
      <c r="AG51" s="58">
        <f>INDEX((WasteGen!$N$2:$N$52),MATCH(A51,WasteGen!$A$2:$A$52,0))</f>
        <v>1.9331196032675764</v>
      </c>
      <c r="AH51" s="58">
        <f t="shared" si="18"/>
        <v>2.8996794049013647E-3</v>
      </c>
      <c r="AI51" s="58">
        <f t="shared" si="41"/>
        <v>4.0000068599139418E-2</v>
      </c>
      <c r="AJ51" s="58">
        <f t="shared" si="42"/>
        <v>1.9021776299657797E-3</v>
      </c>
      <c r="AK51" s="56">
        <f t="shared" si="19"/>
        <v>1.2681184199771864E-3</v>
      </c>
      <c r="AL51">
        <f t="shared" si="20"/>
        <v>9.6655980163378819E-4</v>
      </c>
      <c r="AM51" s="62">
        <f>INDEX((WasteGen!$P$2:$P$52),MATCH(A51,WasteGen!$A$2:$A$52,0))</f>
        <v>15.573</v>
      </c>
      <c r="AN51" s="62">
        <f t="shared" si="21"/>
        <v>0.3503925</v>
      </c>
      <c r="AO51" s="62">
        <f t="shared" si="46"/>
        <v>5.5502410987833235</v>
      </c>
      <c r="AP51" s="62">
        <f t="shared" si="47"/>
        <v>0.15835896570479391</v>
      </c>
      <c r="AQ51" s="60">
        <f t="shared" si="22"/>
        <v>0.10557264380319593</v>
      </c>
      <c r="AR51">
        <f t="shared" si="44"/>
        <v>0.1167975</v>
      </c>
      <c r="AS51" s="68">
        <f>INDEX((WasteGen!$Q$2:$Q$52),MATCH(A51,WasteGen!$A$2:$A$52,0))</f>
        <v>0.18939</v>
      </c>
      <c r="AT51" s="68">
        <f t="shared" si="23"/>
        <v>2.1306375000000001E-3</v>
      </c>
      <c r="AU51" s="68">
        <f t="shared" si="48"/>
        <v>1.4308849138203437E-2</v>
      </c>
      <c r="AV51" s="68">
        <f t="shared" si="49"/>
        <v>2.256681696965232E-3</v>
      </c>
      <c r="AW51" s="64">
        <f t="shared" si="45"/>
        <v>1.5044544646434879E-3</v>
      </c>
      <c r="AY51" s="117">
        <f t="shared" si="54"/>
        <v>2036</v>
      </c>
      <c r="AZ51" s="119">
        <f t="shared" si="55"/>
        <v>0.3600000000000001</v>
      </c>
      <c r="BA51" s="119">
        <f t="shared" si="51"/>
        <v>0.6399999999999999</v>
      </c>
      <c r="BC51" s="2">
        <f t="shared" si="24"/>
        <v>69.591279960656749</v>
      </c>
      <c r="BD51" s="2">
        <f t="shared" si="25"/>
        <v>1739.7819990164187</v>
      </c>
      <c r="BE51">
        <f t="shared" si="26"/>
        <v>69.589775506192112</v>
      </c>
      <c r="BF51">
        <f t="shared" si="27"/>
        <v>1739.7443876548027</v>
      </c>
      <c r="BG51">
        <v>18.308</v>
      </c>
      <c r="BI51" s="2">
        <f t="shared" si="28"/>
        <v>51.283279960656749</v>
      </c>
      <c r="BJ51">
        <f t="shared" si="29"/>
        <v>51.281775506192112</v>
      </c>
      <c r="BL51" s="2">
        <f t="shared" si="56"/>
        <v>1282.0819990164186</v>
      </c>
      <c r="BM51" s="67">
        <f t="shared" si="56"/>
        <v>1282.0443876548029</v>
      </c>
      <c r="BO51">
        <f t="shared" si="50"/>
        <v>35.314072676494391</v>
      </c>
      <c r="BP51">
        <f t="shared" si="43"/>
        <v>1267.9893317436461</v>
      </c>
    </row>
    <row r="52" spans="1:68" x14ac:dyDescent="0.25">
      <c r="A52" s="24">
        <f t="shared" si="53"/>
        <v>2037</v>
      </c>
      <c r="B52" s="24">
        <v>1</v>
      </c>
      <c r="C52" s="40">
        <f>INDEX((WasteGen!$I$2:$I$52),MATCH(A52,WasteGen!$A$2:$A$52,0))*BA52</f>
        <v>62.111132852987218</v>
      </c>
      <c r="D52" s="40">
        <f t="shared" si="2"/>
        <v>8.8508364315506789</v>
      </c>
      <c r="E52" s="40">
        <f t="shared" si="3"/>
        <v>26.652566139690713</v>
      </c>
      <c r="F52" s="40">
        <f>E51*(1-Sce2Comp!$F$9)</f>
        <v>8.755330331197591</v>
      </c>
      <c r="G52" s="34">
        <f t="shared" si="4"/>
        <v>5.8368868874650603</v>
      </c>
      <c r="H52">
        <f t="shared" si="5"/>
        <v>2.9502788105168931</v>
      </c>
      <c r="I52" s="45">
        <f>INDEX((WasteGen!$J$2:$J$52),MATCH(A52,WasteGen!$A$2:$A$52,0))*BA52</f>
        <v>207.03710950995739</v>
      </c>
      <c r="J52" s="45">
        <f t="shared" si="6"/>
        <v>91.303365293891204</v>
      </c>
      <c r="K52" s="45">
        <f t="shared" si="33"/>
        <v>579.28284247538318</v>
      </c>
      <c r="L52" s="45">
        <f t="shared" si="34"/>
        <v>90.424964466506054</v>
      </c>
      <c r="M52" s="43">
        <f t="shared" si="7"/>
        <v>60.283309644337365</v>
      </c>
      <c r="N52">
        <f t="shared" si="8"/>
        <v>30.434455097963735</v>
      </c>
      <c r="O52" s="48">
        <f>INDEX((WasteGen!$K$2:$K$52),MATCH(A52,WasteGen!$A$2:$A$52,0))*BA52</f>
        <v>49.688906282389773</v>
      </c>
      <c r="P52" s="48">
        <f t="shared" si="9"/>
        <v>4.8446683625330031</v>
      </c>
      <c r="Q52" s="48">
        <f t="shared" si="35"/>
        <v>66.197094048434806</v>
      </c>
      <c r="R52" s="48">
        <f t="shared" si="36"/>
        <v>4.4485528020192113</v>
      </c>
      <c r="S52" s="49">
        <f t="shared" si="10"/>
        <v>2.9657018680128076</v>
      </c>
      <c r="T52">
        <f t="shared" si="11"/>
        <v>1.6148894541776677</v>
      </c>
      <c r="U52" s="51">
        <f>INDEX((WasteGen!$L$2:$L$52),MATCH(A52,WasteGen!$A$2:$A$52,0))</f>
        <v>13.145213302219521</v>
      </c>
      <c r="V52" s="51">
        <f t="shared" si="12"/>
        <v>4.9294549883323206E-2</v>
      </c>
      <c r="W52" s="51">
        <f t="shared" si="37"/>
        <v>0.81482640067510737</v>
      </c>
      <c r="X52" s="51">
        <f t="shared" si="38"/>
        <v>2.7268021602040008E-2</v>
      </c>
      <c r="Y52" s="36">
        <f t="shared" si="13"/>
        <v>1.817868106802667E-2</v>
      </c>
      <c r="Z52">
        <f t="shared" si="14"/>
        <v>1.6431516627774402E-2</v>
      </c>
      <c r="AA52" s="54">
        <f>INDEX((WasteGen!$M$2:$M$52),MATCH(A52,WasteGen!$A$2:$A$52,0))</f>
        <v>32.8630332555488</v>
      </c>
      <c r="AB52" s="54">
        <f t="shared" si="15"/>
        <v>0.98589099766646404</v>
      </c>
      <c r="AC52" s="54">
        <f t="shared" si="39"/>
        <v>11.145866130987706</v>
      </c>
      <c r="AD52" s="54">
        <f t="shared" si="40"/>
        <v>0.73668131850518825</v>
      </c>
      <c r="AE52" s="21">
        <f t="shared" si="16"/>
        <v>0.4911208790034588</v>
      </c>
      <c r="AF52">
        <f t="shared" si="17"/>
        <v>0.32863033255548801</v>
      </c>
      <c r="AG52" s="58">
        <f>INDEX((WasteGen!$N$2:$N$52),MATCH(A52,WasteGen!$A$2:$A$52,0))</f>
        <v>1.9717819953329281</v>
      </c>
      <c r="AH52" s="58">
        <f t="shared" si="18"/>
        <v>2.9576729929993925E-3</v>
      </c>
      <c r="AI52" s="58">
        <f t="shared" si="41"/>
        <v>4.1006915226547862E-2</v>
      </c>
      <c r="AJ52" s="58">
        <f t="shared" si="42"/>
        <v>1.9508263655909476E-3</v>
      </c>
      <c r="AK52" s="56">
        <f t="shared" si="19"/>
        <v>1.300550910393965E-3</v>
      </c>
      <c r="AL52">
        <f t="shared" si="20"/>
        <v>9.858909976664641E-4</v>
      </c>
      <c r="AM52" s="62">
        <f>INDEX((WasteGen!$P$2:$P$52),MATCH(A52,WasteGen!$A$2:$A$52,0))</f>
        <v>15.573</v>
      </c>
      <c r="AN52" s="62">
        <f t="shared" si="21"/>
        <v>0.3503925</v>
      </c>
      <c r="AO52" s="62">
        <f t="shared" si="46"/>
        <v>5.7365991844316406</v>
      </c>
      <c r="AP52" s="62">
        <f t="shared" si="47"/>
        <v>0.16403441435168298</v>
      </c>
      <c r="AQ52" s="60">
        <f t="shared" si="22"/>
        <v>0.10935627623445532</v>
      </c>
      <c r="AR52">
        <f t="shared" si="44"/>
        <v>0.1167975</v>
      </c>
      <c r="AS52" s="68">
        <f>INDEX((WasteGen!$Q$2:$Q$52),MATCH(A52,WasteGen!$A$2:$A$52,0))</f>
        <v>0.18939</v>
      </c>
      <c r="AT52" s="68">
        <f t="shared" si="23"/>
        <v>2.1306375000000001E-3</v>
      </c>
      <c r="AU52" s="68">
        <f t="shared" si="48"/>
        <v>1.4202510083887725E-2</v>
      </c>
      <c r="AV52" s="68">
        <f t="shared" si="49"/>
        <v>2.2369765543157113E-3</v>
      </c>
      <c r="AW52" s="64">
        <f t="shared" si="45"/>
        <v>1.4913177028771409E-3</v>
      </c>
      <c r="AY52" s="117">
        <f t="shared" si="54"/>
        <v>2037</v>
      </c>
      <c r="AZ52" s="119">
        <f t="shared" si="55"/>
        <v>0.37000000000000011</v>
      </c>
      <c r="BA52" s="119">
        <f t="shared" si="51"/>
        <v>0.62999999999999989</v>
      </c>
      <c r="BC52" s="2">
        <f t="shared" si="24"/>
        <v>69.707346104734441</v>
      </c>
      <c r="BD52" s="2">
        <f t="shared" si="25"/>
        <v>1742.6836526183611</v>
      </c>
      <c r="BE52">
        <f t="shared" si="26"/>
        <v>69.705854787031569</v>
      </c>
      <c r="BF52">
        <f t="shared" si="27"/>
        <v>1742.6463696757892</v>
      </c>
      <c r="BG52">
        <v>18.308</v>
      </c>
      <c r="BI52" s="2">
        <f t="shared" si="28"/>
        <v>51.399346104734441</v>
      </c>
      <c r="BJ52">
        <f t="shared" si="29"/>
        <v>51.397854787031569</v>
      </c>
      <c r="BL52" s="2">
        <f t="shared" si="56"/>
        <v>1284.983652618361</v>
      </c>
      <c r="BM52" s="67">
        <f t="shared" si="56"/>
        <v>1284.9463696757891</v>
      </c>
      <c r="BO52">
        <f t="shared" si="50"/>
        <v>35.462468602839223</v>
      </c>
      <c r="BP52">
        <f t="shared" si="43"/>
        <v>1303.4518003464852</v>
      </c>
    </row>
    <row r="53" spans="1:68" x14ac:dyDescent="0.25">
      <c r="A53" s="24">
        <f t="shared" si="53"/>
        <v>2038</v>
      </c>
      <c r="B53" s="24">
        <v>1</v>
      </c>
      <c r="C53" s="40">
        <f>INDEX((WasteGen!$I$2:$I$52),MATCH(A53,WasteGen!$A$2:$A$52,0))*BA53</f>
        <v>62.347746692427172</v>
      </c>
      <c r="D53" s="40">
        <f t="shared" si="2"/>
        <v>8.8845539036708718</v>
      </c>
      <c r="E53" s="40">
        <f t="shared" si="3"/>
        <v>26.750303265396269</v>
      </c>
      <c r="F53" s="40">
        <f>E52*(1-Sce2Comp!$F$9)</f>
        <v>8.7868167779653117</v>
      </c>
      <c r="G53" s="34">
        <f t="shared" si="4"/>
        <v>5.8578778519768742</v>
      </c>
      <c r="H53">
        <f t="shared" si="5"/>
        <v>2.9615179678902908</v>
      </c>
      <c r="I53" s="45">
        <f>INDEX((WasteGen!$J$2:$J$52),MATCH(A53,WasteGen!$A$2:$A$52,0))*BA53</f>
        <v>207.82582230809058</v>
      </c>
      <c r="J53" s="45">
        <f t="shared" si="6"/>
        <v>91.651187637867949</v>
      </c>
      <c r="K53" s="45">
        <f t="shared" si="33"/>
        <v>580.37174069229388</v>
      </c>
      <c r="L53" s="45">
        <f t="shared" si="34"/>
        <v>90.5622894209572</v>
      </c>
      <c r="M53" s="43">
        <f t="shared" si="7"/>
        <v>60.374859613971466</v>
      </c>
      <c r="N53">
        <f t="shared" si="8"/>
        <v>30.550395879289315</v>
      </c>
      <c r="O53" s="48">
        <f>INDEX((WasteGen!$K$2:$K$52),MATCH(A53,WasteGen!$A$2:$A$52,0))*BA53</f>
        <v>49.878197353941729</v>
      </c>
      <c r="P53" s="48">
        <f t="shared" si="9"/>
        <v>4.8631242420093184</v>
      </c>
      <c r="Q53" s="48">
        <f t="shared" si="35"/>
        <v>66.584885628502761</v>
      </c>
      <c r="R53" s="48">
        <f t="shared" si="36"/>
        <v>4.4753326619413629</v>
      </c>
      <c r="S53" s="49">
        <f t="shared" si="10"/>
        <v>2.9835551079609086</v>
      </c>
      <c r="T53">
        <f t="shared" si="11"/>
        <v>1.6210414140031062</v>
      </c>
      <c r="U53" s="51">
        <f>INDEX((WasteGen!$L$2:$L$52),MATCH(A53,WasteGen!$A$2:$A$52,0))</f>
        <v>13.408117568263911</v>
      </c>
      <c r="V53" s="51">
        <f t="shared" si="12"/>
        <v>5.0280440880989666E-2</v>
      </c>
      <c r="W53" s="51">
        <f t="shared" si="37"/>
        <v>0.83708122668253138</v>
      </c>
      <c r="X53" s="51">
        <f t="shared" si="38"/>
        <v>2.8025614873565682E-2</v>
      </c>
      <c r="Y53" s="36">
        <f t="shared" si="13"/>
        <v>1.8683743249043788E-2</v>
      </c>
      <c r="Z53">
        <f t="shared" si="14"/>
        <v>1.6760146960329889E-2</v>
      </c>
      <c r="AA53" s="54">
        <f>INDEX((WasteGen!$M$2:$M$52),MATCH(A53,WasteGen!$A$2:$A$52,0))</f>
        <v>33.520293920659775</v>
      </c>
      <c r="AB53" s="54">
        <f t="shared" si="15"/>
        <v>1.0056088176197933</v>
      </c>
      <c r="AC53" s="54">
        <f t="shared" si="39"/>
        <v>11.397945515651752</v>
      </c>
      <c r="AD53" s="54">
        <f t="shared" si="40"/>
        <v>0.75352943295574637</v>
      </c>
      <c r="AE53" s="21">
        <f t="shared" si="16"/>
        <v>0.50235295530383084</v>
      </c>
      <c r="AF53">
        <f t="shared" si="17"/>
        <v>0.33520293920659777</v>
      </c>
      <c r="AG53" s="58">
        <f>INDEX((WasteGen!$N$2:$N$52),MATCH(A53,WasteGen!$A$2:$A$52,0))</f>
        <v>2.0112176352395865</v>
      </c>
      <c r="AH53" s="58">
        <f t="shared" si="18"/>
        <v>3.01682645285938E-3</v>
      </c>
      <c r="AI53" s="58">
        <f t="shared" si="41"/>
        <v>4.202381082435807E-2</v>
      </c>
      <c r="AJ53" s="58">
        <f t="shared" si="42"/>
        <v>1.9999308550491725E-3</v>
      </c>
      <c r="AK53" s="56">
        <f t="shared" si="19"/>
        <v>1.3332872366994483E-3</v>
      </c>
      <c r="AL53">
        <f t="shared" si="20"/>
        <v>1.0056088176197933E-3</v>
      </c>
      <c r="AM53" s="62">
        <f>INDEX((WasteGen!$P$2:$P$52),MATCH(A53,WasteGen!$A$2:$A$52,0))</f>
        <v>15.573</v>
      </c>
      <c r="AN53" s="62">
        <f t="shared" si="21"/>
        <v>0.3503925</v>
      </c>
      <c r="AO53" s="62">
        <f t="shared" si="46"/>
        <v>5.9174495562897</v>
      </c>
      <c r="AP53" s="62">
        <f t="shared" si="47"/>
        <v>0.16954212814194042</v>
      </c>
      <c r="AQ53" s="60">
        <f t="shared" si="22"/>
        <v>0.11302808542796028</v>
      </c>
      <c r="AR53">
        <f t="shared" si="44"/>
        <v>0.1167975</v>
      </c>
      <c r="AS53" s="68">
        <f>INDEX((WasteGen!$Q$2:$Q$52),MATCH(A53,WasteGen!$A$2:$A$52,0))</f>
        <v>0.18939</v>
      </c>
      <c r="AT53" s="68">
        <f t="shared" si="23"/>
        <v>2.1306375000000001E-3</v>
      </c>
      <c r="AU53" s="68">
        <f t="shared" si="48"/>
        <v>1.4112795565131429E-2</v>
      </c>
      <c r="AV53" s="68">
        <f t="shared" si="49"/>
        <v>2.2203520187562974E-3</v>
      </c>
      <c r="AW53" s="64">
        <f t="shared" si="45"/>
        <v>1.4802346791708649E-3</v>
      </c>
      <c r="AY53" s="117">
        <f t="shared" si="54"/>
        <v>2038</v>
      </c>
      <c r="AZ53" s="119">
        <f t="shared" si="55"/>
        <v>0.38000000000000012</v>
      </c>
      <c r="BA53" s="119">
        <f t="shared" si="51"/>
        <v>0.61999999999999988</v>
      </c>
      <c r="BC53" s="2">
        <f t="shared" si="24"/>
        <v>69.853170879805958</v>
      </c>
      <c r="BD53" s="2">
        <f t="shared" si="25"/>
        <v>1746.3292719951489</v>
      </c>
      <c r="BE53">
        <f t="shared" si="26"/>
        <v>69.85169064512678</v>
      </c>
      <c r="BF53">
        <f t="shared" si="27"/>
        <v>1746.2922661281696</v>
      </c>
      <c r="BG53">
        <v>18.308</v>
      </c>
      <c r="BI53" s="2">
        <f t="shared" si="28"/>
        <v>51.545170879805958</v>
      </c>
      <c r="BJ53">
        <f t="shared" si="29"/>
        <v>51.54369064512678</v>
      </c>
      <c r="BL53" s="2">
        <f t="shared" si="56"/>
        <v>1288.6292719951489</v>
      </c>
      <c r="BM53" s="67">
        <f t="shared" si="56"/>
        <v>1288.5922661281695</v>
      </c>
      <c r="BO53">
        <f t="shared" si="50"/>
        <v>35.602721456167259</v>
      </c>
      <c r="BP53">
        <f t="shared" si="43"/>
        <v>1339.0545218026525</v>
      </c>
    </row>
    <row r="54" spans="1:68" x14ac:dyDescent="0.25">
      <c r="A54" s="24">
        <f t="shared" si="53"/>
        <v>2039</v>
      </c>
      <c r="B54" s="24">
        <v>1</v>
      </c>
      <c r="C54" s="40">
        <f>INDEX((WasteGen!$I$2:$I$52),MATCH(A54,WasteGen!$A$2:$A$52,0))*BA54</f>
        <v>62.568980632303528</v>
      </c>
      <c r="D54" s="40">
        <f t="shared" si="2"/>
        <v>8.9160797401032532</v>
      </c>
      <c r="E54" s="40">
        <f t="shared" si="3"/>
        <v>26.847344256430993</v>
      </c>
      <c r="F54" s="40">
        <f>E53*(1-Sce2Comp!$F$9)</f>
        <v>8.8190387490685289</v>
      </c>
      <c r="G54" s="34">
        <f t="shared" si="4"/>
        <v>5.8793591660456856</v>
      </c>
      <c r="H54">
        <f t="shared" si="5"/>
        <v>2.9720265800344174</v>
      </c>
      <c r="I54" s="45">
        <f>INDEX((WasteGen!$J$2:$J$52),MATCH(A54,WasteGen!$A$2:$A$52,0))*BA54</f>
        <v>208.56326877434509</v>
      </c>
      <c r="J54" s="45">
        <f t="shared" si="6"/>
        <v>91.976401529486182</v>
      </c>
      <c r="K54" s="45">
        <f t="shared" si="33"/>
        <v>581.6156196983743</v>
      </c>
      <c r="L54" s="45">
        <f t="shared" si="34"/>
        <v>90.732522523405805</v>
      </c>
      <c r="M54" s="43">
        <f t="shared" si="7"/>
        <v>60.488348348937201</v>
      </c>
      <c r="N54">
        <f t="shared" si="8"/>
        <v>30.658800509828726</v>
      </c>
      <c r="O54" s="48">
        <f>INDEX((WasteGen!$K$2:$K$52),MATCH(A54,WasteGen!$A$2:$A$52,0))*BA54</f>
        <v>50.055184505842817</v>
      </c>
      <c r="P54" s="48">
        <f t="shared" si="9"/>
        <v>4.8803804893196752</v>
      </c>
      <c r="Q54" s="48">
        <f t="shared" si="35"/>
        <v>66.963716348480034</v>
      </c>
      <c r="R54" s="48">
        <f t="shared" si="36"/>
        <v>4.501549769342394</v>
      </c>
      <c r="S54" s="49">
        <f t="shared" si="10"/>
        <v>3.0010331795615959</v>
      </c>
      <c r="T54">
        <f t="shared" si="11"/>
        <v>1.6267934964398916</v>
      </c>
      <c r="U54" s="51">
        <f>INDEX((WasteGen!$L$2:$L$52),MATCH(A54,WasteGen!$A$2:$A$52,0))</f>
        <v>13.67627991962919</v>
      </c>
      <c r="V54" s="51">
        <f t="shared" si="12"/>
        <v>5.1286049698609462E-2</v>
      </c>
      <c r="W54" s="51">
        <f t="shared" si="37"/>
        <v>0.8595762160307896</v>
      </c>
      <c r="X54" s="51">
        <f t="shared" si="38"/>
        <v>2.8791060350351318E-2</v>
      </c>
      <c r="Y54" s="36">
        <f t="shared" si="13"/>
        <v>1.9194040233567543E-2</v>
      </c>
      <c r="Z54">
        <f t="shared" si="14"/>
        <v>1.7095349899536486E-2</v>
      </c>
      <c r="AA54" s="54">
        <f>INDEX((WasteGen!$M$2:$M$52),MATCH(A54,WasteGen!$A$2:$A$52,0))</f>
        <v>34.190699799072974</v>
      </c>
      <c r="AB54" s="54">
        <f t="shared" si="15"/>
        <v>1.0257209939721892</v>
      </c>
      <c r="AC54" s="54">
        <f t="shared" si="39"/>
        <v>11.6530949523906</v>
      </c>
      <c r="AD54" s="54">
        <f t="shared" si="40"/>
        <v>0.7705715572333417</v>
      </c>
      <c r="AE54" s="21">
        <f t="shared" si="16"/>
        <v>0.51371437148889443</v>
      </c>
      <c r="AF54">
        <f t="shared" si="17"/>
        <v>0.34190699799072977</v>
      </c>
      <c r="AG54" s="58">
        <f>INDEX((WasteGen!$N$2:$N$52),MATCH(A54,WasteGen!$A$2:$A$52,0))</f>
        <v>2.0514419879443784</v>
      </c>
      <c r="AH54" s="58">
        <f t="shared" si="18"/>
        <v>3.0771629819165676E-3</v>
      </c>
      <c r="AI54" s="58">
        <f t="shared" si="41"/>
        <v>4.3051448367697573E-2</v>
      </c>
      <c r="AJ54" s="58">
        <f t="shared" si="42"/>
        <v>2.049525438577067E-3</v>
      </c>
      <c r="AK54" s="56">
        <f t="shared" si="19"/>
        <v>1.3663502923847112E-3</v>
      </c>
      <c r="AL54">
        <f t="shared" si="20"/>
        <v>1.0257209939721892E-3</v>
      </c>
      <c r="AM54" s="62">
        <f>INDEX((WasteGen!$P$2:$P$52),MATCH(A54,WasteGen!$A$2:$A$52,0))</f>
        <v>15.573</v>
      </c>
      <c r="AN54" s="62">
        <f t="shared" si="21"/>
        <v>0.3503925</v>
      </c>
      <c r="AO54" s="62">
        <f t="shared" si="46"/>
        <v>6.0929549918999406</v>
      </c>
      <c r="AP54" s="62">
        <f t="shared" si="47"/>
        <v>0.17488706438975923</v>
      </c>
      <c r="AQ54" s="60">
        <f t="shared" si="22"/>
        <v>0.11659137625983948</v>
      </c>
      <c r="AR54">
        <f t="shared" si="44"/>
        <v>0.1167975</v>
      </c>
      <c r="AS54" s="68">
        <f>INDEX((WasteGen!$Q$2:$Q$52),MATCH(A54,WasteGen!$A$2:$A$52,0))</f>
        <v>0.18939</v>
      </c>
      <c r="AT54" s="68">
        <f t="shared" si="23"/>
        <v>2.1306375000000001E-3</v>
      </c>
      <c r="AU54" s="68">
        <f t="shared" si="48"/>
        <v>1.4037106582118864E-2</v>
      </c>
      <c r="AV54" s="68">
        <f t="shared" si="49"/>
        <v>2.2063264830125646E-3</v>
      </c>
      <c r="AW54" s="64">
        <f t="shared" si="45"/>
        <v>1.4708843220083763E-3</v>
      </c>
      <c r="AY54" s="117">
        <f t="shared" si="54"/>
        <v>2039</v>
      </c>
      <c r="AZ54" s="119">
        <f t="shared" si="55"/>
        <v>0.39000000000000012</v>
      </c>
      <c r="BA54" s="119">
        <f t="shared" si="51"/>
        <v>0.60999999999999988</v>
      </c>
      <c r="BC54" s="2">
        <f t="shared" si="24"/>
        <v>70.021077717141182</v>
      </c>
      <c r="BD54" s="2">
        <f t="shared" si="25"/>
        <v>1750.5269429285295</v>
      </c>
      <c r="BE54">
        <f t="shared" si="26"/>
        <v>70.019606832819179</v>
      </c>
      <c r="BF54">
        <f t="shared" si="27"/>
        <v>1750.4901708204795</v>
      </c>
      <c r="BG54">
        <v>18.308</v>
      </c>
      <c r="BI54" s="2">
        <f t="shared" si="28"/>
        <v>51.713077717141182</v>
      </c>
      <c r="BJ54">
        <f t="shared" si="29"/>
        <v>51.711606832819179</v>
      </c>
      <c r="BL54" s="2">
        <f t="shared" si="56"/>
        <v>1292.8269429285297</v>
      </c>
      <c r="BM54" s="67">
        <f t="shared" si="56"/>
        <v>1292.7901708204795</v>
      </c>
      <c r="BO54">
        <f t="shared" si="50"/>
        <v>35.734446155187271</v>
      </c>
      <c r="BP54">
        <f t="shared" si="43"/>
        <v>1374.7889679578398</v>
      </c>
    </row>
    <row r="55" spans="1:68" x14ac:dyDescent="0.25">
      <c r="A55" s="24">
        <f t="shared" si="53"/>
        <v>2040</v>
      </c>
      <c r="B55" s="24">
        <v>1</v>
      </c>
      <c r="C55" s="40">
        <f>INDEX((WasteGen!$I$2:$I$52),MATCH(A55,WasteGen!$A$2:$A$52,0))*BA55</f>
        <v>62.774124831097971</v>
      </c>
      <c r="D55" s="40">
        <f t="shared" si="2"/>
        <v>8.94531278843146</v>
      </c>
      <c r="E55" s="40">
        <f t="shared" si="3"/>
        <v>26.941625826336939</v>
      </c>
      <c r="F55" s="40">
        <f>E54*(1-Sce2Comp!$F$9)</f>
        <v>8.8510312185255131</v>
      </c>
      <c r="G55" s="34">
        <f t="shared" si="4"/>
        <v>5.9006874790170087</v>
      </c>
      <c r="H55">
        <f t="shared" si="5"/>
        <v>2.9817709294771535</v>
      </c>
      <c r="I55" s="45">
        <f>INDEX((WasteGen!$J$2:$J$52),MATCH(A55,WasteGen!$A$2:$A$52,0))*BA55</f>
        <v>209.24708277032656</v>
      </c>
      <c r="J55" s="45">
        <f t="shared" si="6"/>
        <v>92.277963501714012</v>
      </c>
      <c r="K55" s="45">
        <f t="shared" si="33"/>
        <v>582.96659862413503</v>
      </c>
      <c r="L55" s="45">
        <f t="shared" si="34"/>
        <v>90.926984575953298</v>
      </c>
      <c r="M55" s="43">
        <f t="shared" si="7"/>
        <v>60.617989717302194</v>
      </c>
      <c r="N55">
        <f t="shared" si="8"/>
        <v>30.759321167238003</v>
      </c>
      <c r="O55" s="48">
        <f>INDEX((WasteGen!$K$2:$K$52),MATCH(A55,WasteGen!$A$2:$A$52,0))*BA55</f>
        <v>50.219299864878373</v>
      </c>
      <c r="P55" s="48">
        <f t="shared" si="9"/>
        <v>4.8963817368256422</v>
      </c>
      <c r="Q55" s="48">
        <f t="shared" si="35"/>
        <v>67.332937018083342</v>
      </c>
      <c r="R55" s="48">
        <f t="shared" si="36"/>
        <v>4.5271610672223375</v>
      </c>
      <c r="S55" s="49">
        <f t="shared" si="10"/>
        <v>3.0181073781482248</v>
      </c>
      <c r="T55">
        <f t="shared" si="11"/>
        <v>1.6321272456085472</v>
      </c>
      <c r="U55" s="51">
        <f>INDEX((WasteGen!$L$2:$L$52),MATCH(A55,WasteGen!$A$2:$A$52,0))</f>
        <v>13.949805518021774</v>
      </c>
      <c r="V55" s="51">
        <f t="shared" si="12"/>
        <v>5.2311770692581652E-2</v>
      </c>
      <c r="W55" s="51">
        <f t="shared" si="37"/>
        <v>0.88232322057809609</v>
      </c>
      <c r="X55" s="51">
        <f t="shared" si="38"/>
        <v>2.9564766145275135E-2</v>
      </c>
      <c r="Y55" s="36">
        <f t="shared" si="13"/>
        <v>1.9709844096850088E-2</v>
      </c>
      <c r="Z55">
        <f t="shared" si="14"/>
        <v>1.7437256897527217E-2</v>
      </c>
      <c r="AA55" s="54">
        <f>INDEX((WasteGen!$M$2:$M$52),MATCH(A55,WasteGen!$A$2:$A$52,0))</f>
        <v>34.874513795054433</v>
      </c>
      <c r="AB55" s="54">
        <f t="shared" si="15"/>
        <v>1.046235413851633</v>
      </c>
      <c r="AC55" s="54">
        <f t="shared" si="39"/>
        <v>11.911509130237828</v>
      </c>
      <c r="AD55" s="54">
        <f t="shared" si="40"/>
        <v>0.78782123600440401</v>
      </c>
      <c r="AE55" s="21">
        <f t="shared" si="16"/>
        <v>0.5252141573362693</v>
      </c>
      <c r="AF55">
        <f t="shared" si="17"/>
        <v>0.34874513795054435</v>
      </c>
      <c r="AG55" s="58">
        <f>INDEX((WasteGen!$N$2:$N$52),MATCH(A55,WasteGen!$A$2:$A$52,0))</f>
        <v>2.092470827703266</v>
      </c>
      <c r="AH55" s="58">
        <f t="shared" si="18"/>
        <v>3.1387062415548991E-3</v>
      </c>
      <c r="AI55" s="58">
        <f t="shared" si="41"/>
        <v>4.4090510696282066E-2</v>
      </c>
      <c r="AJ55" s="58">
        <f t="shared" si="42"/>
        <v>2.0996439129704067E-3</v>
      </c>
      <c r="AK55" s="56">
        <f t="shared" si="19"/>
        <v>1.3997626086469377E-3</v>
      </c>
      <c r="AL55">
        <f t="shared" si="20"/>
        <v>1.046235413851633E-3</v>
      </c>
      <c r="AM55" s="62">
        <f>INDEX((WasteGen!$P$2:$P$52),MATCH(A55,WasteGen!$A$2:$A$52,0))</f>
        <v>15.573</v>
      </c>
      <c r="AN55" s="62">
        <f t="shared" si="21"/>
        <v>0.3503925</v>
      </c>
      <c r="AO55" s="62">
        <f t="shared" si="46"/>
        <v>6.2632734580013842</v>
      </c>
      <c r="AP55" s="62">
        <f t="shared" si="47"/>
        <v>0.18007403389855656</v>
      </c>
      <c r="AQ55" s="60">
        <f t="shared" si="22"/>
        <v>0.12004935593237104</v>
      </c>
      <c r="AR55">
        <f t="shared" si="44"/>
        <v>0.1167975</v>
      </c>
      <c r="AS55" s="68">
        <f>INDEX((WasteGen!$Q$2:$Q$52),MATCH(A55,WasteGen!$A$2:$A$52,0))</f>
        <v>0.18939</v>
      </c>
      <c r="AT55" s="68">
        <f t="shared" si="23"/>
        <v>2.1306375000000001E-3</v>
      </c>
      <c r="AU55" s="68">
        <f t="shared" si="48"/>
        <v>1.3973250450147204E-2</v>
      </c>
      <c r="AV55" s="68">
        <f t="shared" si="49"/>
        <v>2.1944936319716621E-3</v>
      </c>
      <c r="AW55" s="64">
        <f t="shared" si="45"/>
        <v>1.4629957546477747E-3</v>
      </c>
      <c r="AY55" s="117">
        <f t="shared" si="54"/>
        <v>2040</v>
      </c>
      <c r="AZ55" s="119">
        <f t="shared" si="55"/>
        <v>0.40000000000000013</v>
      </c>
      <c r="BA55" s="119">
        <f t="shared" si="51"/>
        <v>0.59999999999999987</v>
      </c>
      <c r="BC55" s="2">
        <f t="shared" si="24"/>
        <v>70.204620690196208</v>
      </c>
      <c r="BD55" s="2">
        <f t="shared" si="25"/>
        <v>1755.1155172549052</v>
      </c>
      <c r="BE55">
        <f t="shared" si="26"/>
        <v>70.203157694441572</v>
      </c>
      <c r="BF55">
        <f t="shared" si="27"/>
        <v>1755.0789423610393</v>
      </c>
      <c r="BG55">
        <v>18.308</v>
      </c>
      <c r="BI55" s="2">
        <f t="shared" si="28"/>
        <v>51.896620690196208</v>
      </c>
      <c r="BJ55">
        <f t="shared" si="29"/>
        <v>51.895157694441572</v>
      </c>
      <c r="BL55" s="2">
        <f t="shared" si="56"/>
        <v>1297.4155172549051</v>
      </c>
      <c r="BM55" s="67">
        <f t="shared" si="56"/>
        <v>1297.3789423610392</v>
      </c>
      <c r="BO55">
        <f t="shared" si="50"/>
        <v>35.857245472585625</v>
      </c>
      <c r="BP55">
        <f t="shared" si="43"/>
        <v>1410.6462134304254</v>
      </c>
    </row>
    <row r="56" spans="1:68" x14ac:dyDescent="0.25">
      <c r="A56" s="24">
        <f t="shared" si="53"/>
        <v>2041</v>
      </c>
      <c r="B56" s="24">
        <v>1</v>
      </c>
      <c r="C56" s="40">
        <f>INDEX((WasteGen!$I$2:$I$52),MATCH(A56,WasteGen!$A$2:$A$52,0))*BA56</f>
        <v>62.962447205591261</v>
      </c>
      <c r="D56" s="40">
        <f t="shared" si="2"/>
        <v>8.972148726796755</v>
      </c>
      <c r="E56" s="40">
        <f t="shared" si="3"/>
        <v>27.0316605909819</v>
      </c>
      <c r="F56" s="40">
        <f>E55*(1-Sce2Comp!$F$9)</f>
        <v>8.8821139621517933</v>
      </c>
      <c r="G56" s="34">
        <f t="shared" si="4"/>
        <v>5.9214093081011949</v>
      </c>
      <c r="H56">
        <f t="shared" si="5"/>
        <v>2.9907162422655849</v>
      </c>
      <c r="I56" s="45">
        <f>INDEX((WasteGen!$J$2:$J$52),MATCH(A56,WasteGen!$A$2:$A$52,0))*BA56</f>
        <v>209.87482401863753</v>
      </c>
      <c r="J56" s="45">
        <f t="shared" si="6"/>
        <v>92.554797392219129</v>
      </c>
      <c r="K56" s="45">
        <f t="shared" si="33"/>
        <v>584.3832059022676</v>
      </c>
      <c r="L56" s="45">
        <f t="shared" si="34"/>
        <v>91.138190114086512</v>
      </c>
      <c r="M56" s="43">
        <f t="shared" si="7"/>
        <v>60.758793409391004</v>
      </c>
      <c r="N56">
        <f t="shared" si="8"/>
        <v>30.851599130739714</v>
      </c>
      <c r="O56" s="48">
        <f>INDEX((WasteGen!$K$2:$K$52),MATCH(A56,WasteGen!$A$2:$A$52,0))*BA56</f>
        <v>50.369957764473007</v>
      </c>
      <c r="P56" s="48">
        <f t="shared" si="9"/>
        <v>4.9110708820361184</v>
      </c>
      <c r="Q56" s="48">
        <f t="shared" si="35"/>
        <v>67.69188523381348</v>
      </c>
      <c r="R56" s="48">
        <f t="shared" si="36"/>
        <v>4.5521226663059844</v>
      </c>
      <c r="S56" s="49">
        <f t="shared" si="10"/>
        <v>3.0347484442039896</v>
      </c>
      <c r="T56">
        <f t="shared" si="11"/>
        <v>1.6370236273453729</v>
      </c>
      <c r="U56" s="51">
        <f>INDEX((WasteGen!$L$2:$L$52),MATCH(A56,WasteGen!$A$2:$A$52,0))</f>
        <v>14.228801628382209</v>
      </c>
      <c r="V56" s="51">
        <f t="shared" si="12"/>
        <v>5.3358006106433285E-2</v>
      </c>
      <c r="W56" s="51">
        <f t="shared" si="37"/>
        <v>0.90533408678646232</v>
      </c>
      <c r="X56" s="51">
        <f t="shared" si="38"/>
        <v>3.0347139898066984E-2</v>
      </c>
      <c r="Y56" s="36">
        <f t="shared" si="13"/>
        <v>2.023142659871132E-2</v>
      </c>
      <c r="Z56">
        <f t="shared" si="14"/>
        <v>1.7786002035477762E-2</v>
      </c>
      <c r="AA56" s="54">
        <f>INDEX((WasteGen!$M$2:$M$52),MATCH(A56,WasteGen!$A$2:$A$52,0))</f>
        <v>35.572004070955522</v>
      </c>
      <c r="AB56" s="54">
        <f t="shared" si="15"/>
        <v>1.0671601221286655</v>
      </c>
      <c r="AC56" s="54">
        <f t="shared" si="39"/>
        <v>12.173377620915694</v>
      </c>
      <c r="AD56" s="54">
        <f t="shared" si="40"/>
        <v>0.80529163145080007</v>
      </c>
      <c r="AE56" s="21">
        <f t="shared" si="16"/>
        <v>0.53686108763386664</v>
      </c>
      <c r="AF56">
        <f t="shared" si="17"/>
        <v>0.35572004070955521</v>
      </c>
      <c r="AG56" s="58">
        <f>INDEX((WasteGen!$N$2:$N$52),MATCH(A56,WasteGen!$A$2:$A$52,0))</f>
        <v>2.1343202442573315</v>
      </c>
      <c r="AH56" s="58">
        <f t="shared" si="18"/>
        <v>3.2014803663859975E-3</v>
      </c>
      <c r="AI56" s="58">
        <f t="shared" si="41"/>
        <v>4.5141671481952965E-2</v>
      </c>
      <c r="AJ56" s="58">
        <f t="shared" si="42"/>
        <v>2.1503195807151009E-3</v>
      </c>
      <c r="AK56" s="56">
        <f t="shared" si="19"/>
        <v>1.4335463871434006E-3</v>
      </c>
      <c r="AL56">
        <f t="shared" si="20"/>
        <v>1.0671601221286658E-3</v>
      </c>
      <c r="AM56" s="62">
        <f>INDEX((WasteGen!$P$2:$P$52),MATCH(A56,WasteGen!$A$2:$A$52,0))</f>
        <v>15.573</v>
      </c>
      <c r="AN56" s="62">
        <f t="shared" si="21"/>
        <v>0.3503925</v>
      </c>
      <c r="AO56" s="62">
        <f t="shared" si="46"/>
        <v>6.4285582527103626</v>
      </c>
      <c r="AP56" s="62">
        <f t="shared" si="47"/>
        <v>0.18510770529102122</v>
      </c>
      <c r="AQ56" s="60">
        <f t="shared" si="22"/>
        <v>0.1234051368606808</v>
      </c>
      <c r="AR56">
        <f t="shared" si="44"/>
        <v>0.1167975</v>
      </c>
      <c r="AS56" s="68">
        <f>INDEX((WasteGen!$Q$2:$Q$52),MATCH(A56,WasteGen!$A$2:$A$52,0))</f>
        <v>0.18939</v>
      </c>
      <c r="AT56" s="68">
        <f t="shared" si="23"/>
        <v>2.1306375000000001E-3</v>
      </c>
      <c r="AU56" s="68">
        <f t="shared" si="48"/>
        <v>1.3919377278278775E-2</v>
      </c>
      <c r="AV56" s="68">
        <f t="shared" si="49"/>
        <v>2.184510671868427E-3</v>
      </c>
      <c r="AW56" s="64">
        <f t="shared" si="45"/>
        <v>1.4563404479122845E-3</v>
      </c>
      <c r="AY56" s="117">
        <f t="shared" si="54"/>
        <v>2041</v>
      </c>
      <c r="AZ56" s="119">
        <f t="shared" si="55"/>
        <v>0.41000000000000014</v>
      </c>
      <c r="BA56" s="119">
        <f t="shared" si="51"/>
        <v>0.58999999999999986</v>
      </c>
      <c r="BC56" s="2">
        <f t="shared" si="24"/>
        <v>70.398338699624503</v>
      </c>
      <c r="BD56" s="2">
        <f t="shared" si="25"/>
        <v>1759.9584674906125</v>
      </c>
      <c r="BE56">
        <f t="shared" si="26"/>
        <v>70.396882359176587</v>
      </c>
      <c r="BF56">
        <f t="shared" si="27"/>
        <v>1759.9220589794147</v>
      </c>
      <c r="BG56">
        <v>18.308</v>
      </c>
      <c r="BI56" s="2">
        <f t="shared" si="28"/>
        <v>52.090338699624503</v>
      </c>
      <c r="BJ56">
        <f t="shared" si="29"/>
        <v>52.088882359176587</v>
      </c>
      <c r="BL56" s="2">
        <f t="shared" si="56"/>
        <v>1302.2584674906125</v>
      </c>
      <c r="BM56" s="67">
        <f t="shared" si="56"/>
        <v>1302.2220589794147</v>
      </c>
      <c r="BO56">
        <f t="shared" si="50"/>
        <v>35.970709703217835</v>
      </c>
      <c r="BP56">
        <f t="shared" si="43"/>
        <v>1446.6169231336432</v>
      </c>
    </row>
    <row r="57" spans="1:68" x14ac:dyDescent="0.25">
      <c r="A57" s="24">
        <f t="shared" si="53"/>
        <v>2042</v>
      </c>
      <c r="B57" s="24">
        <v>1</v>
      </c>
      <c r="C57" s="40">
        <f>INDEX((WasteGen!$I$2:$I$52),MATCH(A57,WasteGen!$A$2:$A$52,0))*BA57</f>
        <v>63.133192825131836</v>
      </c>
      <c r="D57" s="40">
        <f t="shared" si="2"/>
        <v>8.9964799775812878</v>
      </c>
      <c r="E57" s="40">
        <f t="shared" si="3"/>
        <v>27.116343949348053</v>
      </c>
      <c r="F57" s="40">
        <f>E56*(1-Sce2Comp!$F$9)</f>
        <v>8.911796619215135</v>
      </c>
      <c r="G57" s="34">
        <f t="shared" si="4"/>
        <v>5.9411977461434233</v>
      </c>
      <c r="H57">
        <f t="shared" si="5"/>
        <v>2.9988266591937625</v>
      </c>
      <c r="I57" s="45">
        <f>INDEX((WasteGen!$J$2:$J$52),MATCH(A57,WasteGen!$A$2:$A$52,0))*BA57</f>
        <v>210.44397608377281</v>
      </c>
      <c r="J57" s="45">
        <f t="shared" si="6"/>
        <v>92.805793452943803</v>
      </c>
      <c r="K57" s="45">
        <f t="shared" si="33"/>
        <v>585.82934368248709</v>
      </c>
      <c r="L57" s="45">
        <f t="shared" si="34"/>
        <v>91.359655672724273</v>
      </c>
      <c r="M57" s="43">
        <f t="shared" si="7"/>
        <v>60.906437115149515</v>
      </c>
      <c r="N57">
        <f t="shared" si="8"/>
        <v>30.935264484314601</v>
      </c>
      <c r="O57" s="48">
        <f>INDEX((WasteGen!$K$2:$K$52),MATCH(A57,WasteGen!$A$2:$A$52,0))*BA57</f>
        <v>50.506554260105474</v>
      </c>
      <c r="P57" s="48">
        <f t="shared" si="9"/>
        <v>4.9243890403602837</v>
      </c>
      <c r="Q57" s="48">
        <f t="shared" si="35"/>
        <v>68.039884490150683</v>
      </c>
      <c r="R57" s="48">
        <f t="shared" si="36"/>
        <v>4.5763897840230747</v>
      </c>
      <c r="S57" s="49">
        <f t="shared" si="10"/>
        <v>3.0509265226820497</v>
      </c>
      <c r="T57">
        <f t="shared" si="11"/>
        <v>1.641463013453428</v>
      </c>
      <c r="U57" s="51">
        <f>INDEX((WasteGen!$L$2:$L$52),MATCH(A57,WasteGen!$A$2:$A$52,0))</f>
        <v>14.513377660949853</v>
      </c>
      <c r="V57" s="51">
        <f t="shared" si="12"/>
        <v>5.4425166228561944E-2</v>
      </c>
      <c r="W57" s="51">
        <f t="shared" si="37"/>
        <v>0.92862066395216769</v>
      </c>
      <c r="X57" s="51">
        <f t="shared" si="38"/>
        <v>3.1138589062856572E-2</v>
      </c>
      <c r="Y57" s="36">
        <f t="shared" si="13"/>
        <v>2.0759059375237712E-2</v>
      </c>
      <c r="Z57">
        <f t="shared" si="14"/>
        <v>1.8141722076187316E-2</v>
      </c>
      <c r="AA57" s="54">
        <f>INDEX((WasteGen!$M$2:$M$52),MATCH(A57,WasteGen!$A$2:$A$52,0))</f>
        <v>36.283444152374635</v>
      </c>
      <c r="AB57" s="54">
        <f t="shared" si="15"/>
        <v>1.088503324571239</v>
      </c>
      <c r="AC57" s="54">
        <f t="shared" si="39"/>
        <v>12.438885385694407</v>
      </c>
      <c r="AD57" s="54">
        <f t="shared" si="40"/>
        <v>0.82299555979252537</v>
      </c>
      <c r="AE57" s="21">
        <f t="shared" si="16"/>
        <v>0.54866370652835017</v>
      </c>
      <c r="AF57">
        <f t="shared" si="17"/>
        <v>0.36283444152374633</v>
      </c>
      <c r="AG57" s="58">
        <f>INDEX((WasteGen!$N$2:$N$52),MATCH(A57,WasteGen!$A$2:$A$52,0))</f>
        <v>2.177006649142478</v>
      </c>
      <c r="AH57" s="58">
        <f t="shared" si="18"/>
        <v>3.2655099737137171E-3</v>
      </c>
      <c r="AI57" s="58">
        <f t="shared" si="41"/>
        <v>4.6205596158492124E-2</v>
      </c>
      <c r="AJ57" s="58">
        <f t="shared" si="42"/>
        <v>2.2015852971745522E-3</v>
      </c>
      <c r="AK57" s="56">
        <f t="shared" si="19"/>
        <v>1.4677235314497013E-3</v>
      </c>
      <c r="AL57">
        <f t="shared" si="20"/>
        <v>1.088503324571239E-3</v>
      </c>
      <c r="AM57" s="62">
        <f>INDEX((WasteGen!$P$2:$P$52),MATCH(A57,WasteGen!$A$2:$A$52,0))</f>
        <v>15.573</v>
      </c>
      <c r="AN57" s="62">
        <f t="shared" si="21"/>
        <v>0.3503925</v>
      </c>
      <c r="AO57" s="62">
        <f t="shared" si="46"/>
        <v>6.5889581434991733</v>
      </c>
      <c r="AP57" s="62">
        <f t="shared" si="47"/>
        <v>0.18999260921118946</v>
      </c>
      <c r="AQ57" s="60">
        <f t="shared" si="22"/>
        <v>0.12666173947412629</v>
      </c>
      <c r="AR57">
        <f t="shared" si="44"/>
        <v>0.1167975</v>
      </c>
      <c r="AS57" s="68">
        <f>INDEX((WasteGen!$Q$2:$Q$52),MATCH(A57,WasteGen!$A$2:$A$52,0))</f>
        <v>0.18939</v>
      </c>
      <c r="AT57" s="68">
        <f t="shared" si="23"/>
        <v>2.1306375000000001E-3</v>
      </c>
      <c r="AU57" s="68">
        <f t="shared" si="48"/>
        <v>1.3873926378614933E-2</v>
      </c>
      <c r="AV57" s="68">
        <f t="shared" si="49"/>
        <v>2.1760883996638416E-3</v>
      </c>
      <c r="AW57" s="64">
        <f t="shared" si="45"/>
        <v>1.4507255997758942E-3</v>
      </c>
      <c r="AY57" s="117">
        <f t="shared" si="54"/>
        <v>2042</v>
      </c>
      <c r="AZ57" s="119">
        <f t="shared" si="55"/>
        <v>0.42000000000000015</v>
      </c>
      <c r="BA57" s="119">
        <f t="shared" si="51"/>
        <v>0.57999999999999985</v>
      </c>
      <c r="BC57" s="2">
        <f t="shared" si="24"/>
        <v>70.59756433848392</v>
      </c>
      <c r="BD57" s="2">
        <f t="shared" si="25"/>
        <v>1764.9391084620979</v>
      </c>
      <c r="BE57">
        <f t="shared" si="26"/>
        <v>70.596113612884153</v>
      </c>
      <c r="BF57">
        <f t="shared" si="27"/>
        <v>1764.9028403221039</v>
      </c>
      <c r="BG57">
        <v>18.308</v>
      </c>
      <c r="BI57" s="2">
        <f t="shared" si="28"/>
        <v>52.28956433848392</v>
      </c>
      <c r="BJ57">
        <f t="shared" si="29"/>
        <v>52.288113612884153</v>
      </c>
      <c r="BL57" s="2">
        <f t="shared" si="56"/>
        <v>1307.2391084620981</v>
      </c>
      <c r="BM57" s="67">
        <f t="shared" si="56"/>
        <v>1307.2028403221038</v>
      </c>
      <c r="BO57">
        <f t="shared" si="50"/>
        <v>36.074416323886297</v>
      </c>
      <c r="BP57">
        <f t="shared" si="43"/>
        <v>1482.6913394575295</v>
      </c>
    </row>
    <row r="58" spans="1:68" x14ac:dyDescent="0.25">
      <c r="A58" s="24">
        <f t="shared" si="53"/>
        <v>2043</v>
      </c>
      <c r="B58" s="24">
        <v>1</v>
      </c>
      <c r="C58" s="40">
        <f>INDEX((WasteGen!$I$2:$I$52),MATCH(A58,WasteGen!$A$2:$A$52,0))*BA58</f>
        <v>63.285583290571829</v>
      </c>
      <c r="D58" s="40">
        <f t="shared" si="2"/>
        <v>9.0181956189064856</v>
      </c>
      <c r="E58" s="40">
        <f t="shared" si="3"/>
        <v>27.194824543351704</v>
      </c>
      <c r="F58" s="40">
        <f>E57*(1-Sce2Comp!$F$9)</f>
        <v>8.9397150249028368</v>
      </c>
      <c r="G58" s="34">
        <f t="shared" si="4"/>
        <v>5.9598100166018906</v>
      </c>
      <c r="H58">
        <f t="shared" si="5"/>
        <v>3.006065206302162</v>
      </c>
      <c r="I58" s="45">
        <f>INDEX((WasteGen!$J$2:$J$52),MATCH(A58,WasteGen!$A$2:$A$52,0))*BA58</f>
        <v>210.95194430190608</v>
      </c>
      <c r="J58" s="45">
        <f t="shared" si="6"/>
        <v>93.029807437140576</v>
      </c>
      <c r="K58" s="45">
        <f t="shared" si="33"/>
        <v>587.27341323180588</v>
      </c>
      <c r="L58" s="45">
        <f t="shared" si="34"/>
        <v>91.585737887821779</v>
      </c>
      <c r="M58" s="43">
        <f t="shared" si="7"/>
        <v>61.057158591881183</v>
      </c>
      <c r="N58">
        <f t="shared" si="8"/>
        <v>31.009935812380192</v>
      </c>
      <c r="O58" s="48">
        <f>INDEX((WasteGen!$K$2:$K$52),MATCH(A58,WasteGen!$A$2:$A$52,0))*BA58</f>
        <v>50.62846663245746</v>
      </c>
      <c r="P58" s="48">
        <f t="shared" si="9"/>
        <v>4.936275496664603</v>
      </c>
      <c r="Q58" s="48">
        <f t="shared" si="35"/>
        <v>68.376243302395679</v>
      </c>
      <c r="R58" s="48">
        <f t="shared" si="36"/>
        <v>4.599916684419604</v>
      </c>
      <c r="S58" s="49">
        <f t="shared" si="10"/>
        <v>3.0666111229464024</v>
      </c>
      <c r="T58">
        <f t="shared" si="11"/>
        <v>1.6454251655548675</v>
      </c>
      <c r="U58" s="51">
        <f>INDEX((WasteGen!$L$2:$L$52),MATCH(A58,WasteGen!$A$2:$A$52,0))</f>
        <v>14.803645214168853</v>
      </c>
      <c r="V58" s="51">
        <f t="shared" si="12"/>
        <v>5.5513669553133201E-2</v>
      </c>
      <c r="W58" s="51">
        <f t="shared" si="37"/>
        <v>0.95219481231404379</v>
      </c>
      <c r="X58" s="51">
        <f t="shared" si="38"/>
        <v>3.1939521191257064E-2</v>
      </c>
      <c r="Y58" s="36">
        <f t="shared" si="13"/>
        <v>2.1293014127504707E-2</v>
      </c>
      <c r="Z58">
        <f t="shared" si="14"/>
        <v>1.8504556517711067E-2</v>
      </c>
      <c r="AA58" s="54">
        <f>INDEX((WasteGen!$M$2:$M$52),MATCH(A58,WasteGen!$A$2:$A$52,0))</f>
        <v>37.009113035422132</v>
      </c>
      <c r="AB58" s="54">
        <f t="shared" si="15"/>
        <v>1.1102733910626641</v>
      </c>
      <c r="AC58" s="54">
        <f t="shared" si="39"/>
        <v>12.708213251202547</v>
      </c>
      <c r="AD58" s="54">
        <f t="shared" si="40"/>
        <v>0.84094552555452418</v>
      </c>
      <c r="AE58" s="21">
        <f t="shared" si="16"/>
        <v>0.56063035036968278</v>
      </c>
      <c r="AF58">
        <f t="shared" si="17"/>
        <v>0.37009113035422131</v>
      </c>
      <c r="AG58" s="58">
        <f>INDEX((WasteGen!$N$2:$N$52),MATCH(A58,WasteGen!$A$2:$A$52,0))</f>
        <v>2.2205467821253282</v>
      </c>
      <c r="AH58" s="58">
        <f t="shared" si="18"/>
        <v>3.3308201731879926E-3</v>
      </c>
      <c r="AI58" s="58">
        <f t="shared" si="41"/>
        <v>4.7282942815742857E-2</v>
      </c>
      <c r="AJ58" s="58">
        <f t="shared" si="42"/>
        <v>2.2534735159372584E-3</v>
      </c>
      <c r="AK58" s="56">
        <f t="shared" si="19"/>
        <v>1.5023156772915056E-3</v>
      </c>
      <c r="AL58">
        <f t="shared" si="20"/>
        <v>1.1102733910626642E-3</v>
      </c>
      <c r="AM58" s="62">
        <f>INDEX((WasteGen!$P$2:$P$52),MATCH(A58,WasteGen!$A$2:$A$52,0))</f>
        <v>15.573</v>
      </c>
      <c r="AN58" s="62">
        <f t="shared" si="21"/>
        <v>0.3503925</v>
      </c>
      <c r="AO58" s="62">
        <f t="shared" si="46"/>
        <v>6.744617501096843</v>
      </c>
      <c r="AP58" s="62">
        <f t="shared" si="47"/>
        <v>0.19473314240233031</v>
      </c>
      <c r="AQ58" s="60">
        <f t="shared" si="22"/>
        <v>0.12982209493488686</v>
      </c>
      <c r="AR58">
        <f t="shared" si="44"/>
        <v>0.1167975</v>
      </c>
      <c r="AS58" s="68">
        <f>INDEX((WasteGen!$Q$2:$Q$52),MATCH(A58,WasteGen!$A$2:$A$52,0))</f>
        <v>0.18939</v>
      </c>
      <c r="AT58" s="68">
        <f t="shared" si="23"/>
        <v>2.1306375000000001E-3</v>
      </c>
      <c r="AU58" s="68">
        <f t="shared" si="48"/>
        <v>1.3835581053685896E-2</v>
      </c>
      <c r="AV58" s="68">
        <f t="shared" si="49"/>
        <v>2.1689828249290355E-3</v>
      </c>
      <c r="AW58" s="64">
        <f t="shared" si="45"/>
        <v>1.4459885499526902E-3</v>
      </c>
      <c r="AY58" s="117">
        <f t="shared" si="54"/>
        <v>2043</v>
      </c>
      <c r="AZ58" s="119">
        <f t="shared" si="55"/>
        <v>0.43000000000000016</v>
      </c>
      <c r="BA58" s="119">
        <f t="shared" si="51"/>
        <v>0.56999999999999984</v>
      </c>
      <c r="BC58" s="2">
        <f t="shared" si="24"/>
        <v>70.798273495088793</v>
      </c>
      <c r="BD58" s="2">
        <f t="shared" si="25"/>
        <v>1769.9568373772199</v>
      </c>
      <c r="BE58">
        <f t="shared" si="26"/>
        <v>70.796827506538847</v>
      </c>
      <c r="BF58">
        <f t="shared" si="27"/>
        <v>1769.9206876634712</v>
      </c>
      <c r="BG58">
        <v>18.308</v>
      </c>
      <c r="BI58" s="2">
        <f t="shared" si="28"/>
        <v>52.490273495088793</v>
      </c>
      <c r="BJ58">
        <f t="shared" si="29"/>
        <v>52.488827506538847</v>
      </c>
      <c r="BL58" s="2">
        <f t="shared" si="56"/>
        <v>1312.2568373772199</v>
      </c>
      <c r="BM58" s="67">
        <f t="shared" si="56"/>
        <v>1312.2206876634712</v>
      </c>
      <c r="BO58">
        <f t="shared" si="50"/>
        <v>36.167929644500212</v>
      </c>
      <c r="BP58">
        <f t="shared" si="43"/>
        <v>1518.8592691020297</v>
      </c>
    </row>
    <row r="59" spans="1:68" x14ac:dyDescent="0.25">
      <c r="A59" s="24">
        <f t="shared" si="53"/>
        <v>2044</v>
      </c>
      <c r="B59" s="24">
        <v>1</v>
      </c>
      <c r="C59" s="40">
        <f>INDEX((WasteGen!$I$2:$I$52),MATCH(A59,WasteGen!$A$2:$A$52,0))*BA59</f>
        <v>63.418816097499352</v>
      </c>
      <c r="D59" s="40">
        <f t="shared" si="2"/>
        <v>9.0371812938936564</v>
      </c>
      <c r="E59" s="40">
        <f t="shared" si="3"/>
        <v>27.266417333724306</v>
      </c>
      <c r="F59" s="40">
        <f>E58*(1-Sce2Comp!$F$9)</f>
        <v>8.9655885035210563</v>
      </c>
      <c r="G59" s="34">
        <f t="shared" si="4"/>
        <v>5.9770590023473709</v>
      </c>
      <c r="H59">
        <f t="shared" si="5"/>
        <v>3.0123937646312191</v>
      </c>
      <c r="I59" s="45">
        <f>INDEX((WasteGen!$J$2:$J$52),MATCH(A59,WasteGen!$A$2:$A$52,0))*BA59</f>
        <v>211.39605365833117</v>
      </c>
      <c r="J59" s="45">
        <f t="shared" si="6"/>
        <v>93.225659663324038</v>
      </c>
      <c r="K59" s="45">
        <f t="shared" si="33"/>
        <v>588.68757612946774</v>
      </c>
      <c r="L59" s="45">
        <f t="shared" si="34"/>
        <v>91.811496765662113</v>
      </c>
      <c r="M59" s="43">
        <f t="shared" si="7"/>
        <v>61.207664510441404</v>
      </c>
      <c r="N59">
        <f t="shared" si="8"/>
        <v>31.075219887774679</v>
      </c>
      <c r="O59" s="48">
        <f>INDEX((WasteGen!$K$2:$K$52),MATCH(A59,WasteGen!$A$2:$A$52,0))*BA59</f>
        <v>50.735052877999479</v>
      </c>
      <c r="P59" s="48">
        <f t="shared" si="9"/>
        <v>4.9466676556049496</v>
      </c>
      <c r="Q59" s="48">
        <f t="shared" si="35"/>
        <v>68.700254339144166</v>
      </c>
      <c r="R59" s="48">
        <f t="shared" si="36"/>
        <v>4.6226566188564604</v>
      </c>
      <c r="S59" s="49">
        <f t="shared" si="10"/>
        <v>3.0817710792376403</v>
      </c>
      <c r="T59">
        <f t="shared" si="11"/>
        <v>1.648889218534983</v>
      </c>
      <c r="U59" s="51">
        <f>INDEX((WasteGen!$L$2:$L$52),MATCH(A59,WasteGen!$A$2:$A$52,0))</f>
        <v>15.09971811845223</v>
      </c>
      <c r="V59" s="51">
        <f t="shared" si="12"/>
        <v>5.6623942944195864E-2</v>
      </c>
      <c r="W59" s="51">
        <f t="shared" si="37"/>
        <v>0.97606841104699349</v>
      </c>
      <c r="X59" s="51">
        <f t="shared" si="38"/>
        <v>3.2750344211246167E-2</v>
      </c>
      <c r="Y59" s="36">
        <f t="shared" si="13"/>
        <v>2.1833562807497445E-2</v>
      </c>
      <c r="Z59">
        <f t="shared" si="14"/>
        <v>1.8874647648065287E-2</v>
      </c>
      <c r="AA59" s="54">
        <f>INDEX((WasteGen!$M$2:$M$52),MATCH(A59,WasteGen!$A$2:$A$52,0))</f>
        <v>37.749295296130576</v>
      </c>
      <c r="AB59" s="54">
        <f t="shared" si="15"/>
        <v>1.1324788588839172</v>
      </c>
      <c r="AC59" s="54">
        <f t="shared" si="39"/>
        <v>12.981538356352051</v>
      </c>
      <c r="AD59" s="54">
        <f t="shared" si="40"/>
        <v>0.85915375373441405</v>
      </c>
      <c r="AE59" s="21">
        <f t="shared" si="16"/>
        <v>0.57276916915627596</v>
      </c>
      <c r="AF59">
        <f t="shared" si="17"/>
        <v>0.37749295296130575</v>
      </c>
      <c r="AG59" s="58">
        <f>INDEX((WasteGen!$N$2:$N$52),MATCH(A59,WasteGen!$A$2:$A$52,0))</f>
        <v>2.2649577177678348</v>
      </c>
      <c r="AH59" s="58">
        <f t="shared" si="18"/>
        <v>3.3974365766517526E-3</v>
      </c>
      <c r="AI59" s="58">
        <f t="shared" si="41"/>
        <v>4.8374363059970997E-2</v>
      </c>
      <c r="AJ59" s="58">
        <f t="shared" si="42"/>
        <v>2.3060163324236087E-3</v>
      </c>
      <c r="AK59" s="56">
        <f t="shared" si="19"/>
        <v>1.5373442216157392E-3</v>
      </c>
      <c r="AL59">
        <f t="shared" si="20"/>
        <v>1.1324788588839175E-3</v>
      </c>
      <c r="AM59" s="62">
        <f>INDEX((WasteGen!$P$2:$P$52),MATCH(A59,WasteGen!$A$2:$A$52,0))</f>
        <v>15.573</v>
      </c>
      <c r="AN59" s="62">
        <f t="shared" si="21"/>
        <v>0.3503925</v>
      </c>
      <c r="AO59" s="62">
        <f t="shared" si="46"/>
        <v>6.8956764294325312</v>
      </c>
      <c r="AP59" s="62">
        <f t="shared" si="47"/>
        <v>0.1993335716643114</v>
      </c>
      <c r="AQ59" s="60">
        <f t="shared" si="22"/>
        <v>0.13288904777620758</v>
      </c>
      <c r="AR59">
        <f t="shared" si="44"/>
        <v>0.1167975</v>
      </c>
      <c r="AS59" s="68">
        <f>INDEX((WasteGen!$Q$2:$Q$52),MATCH(A59,WasteGen!$A$2:$A$52,0))</f>
        <v>0.18939</v>
      </c>
      <c r="AT59" s="68">
        <f t="shared" si="23"/>
        <v>2.1306375000000001E-3</v>
      </c>
      <c r="AU59" s="68">
        <f t="shared" si="48"/>
        <v>1.3803230452162311E-2</v>
      </c>
      <c r="AV59" s="68">
        <f t="shared" si="49"/>
        <v>2.1629881015235832E-3</v>
      </c>
      <c r="AW59" s="64">
        <f t="shared" si="45"/>
        <v>1.4419920676823888E-3</v>
      </c>
      <c r="AY59" s="117">
        <f t="shared" si="54"/>
        <v>2044</v>
      </c>
      <c r="AZ59" s="119">
        <f t="shared" si="55"/>
        <v>0.44000000000000017</v>
      </c>
      <c r="BA59" s="119">
        <f t="shared" si="51"/>
        <v>0.55999999999999983</v>
      </c>
      <c r="BC59" s="2">
        <f t="shared" si="24"/>
        <v>70.996965708055697</v>
      </c>
      <c r="BD59" s="2">
        <f t="shared" si="25"/>
        <v>1774.9241427013924</v>
      </c>
      <c r="BE59">
        <f t="shared" si="26"/>
        <v>70.995523715988014</v>
      </c>
      <c r="BF59">
        <f t="shared" si="27"/>
        <v>1774.8880928997003</v>
      </c>
      <c r="BG59">
        <v>18.308</v>
      </c>
      <c r="BI59" s="2">
        <f t="shared" si="28"/>
        <v>52.688965708055697</v>
      </c>
      <c r="BJ59">
        <f t="shared" si="29"/>
        <v>52.687523715988014</v>
      </c>
      <c r="BL59" s="2">
        <f t="shared" si="56"/>
        <v>1317.2241427013923</v>
      </c>
      <c r="BM59" s="67">
        <f t="shared" si="56"/>
        <v>1317.1880928997005</v>
      </c>
      <c r="BO59">
        <f t="shared" si="50"/>
        <v>36.250800450409137</v>
      </c>
      <c r="BP59">
        <f t="shared" si="43"/>
        <v>1555.1100695524387</v>
      </c>
    </row>
    <row r="60" spans="1:68" x14ac:dyDescent="0.25">
      <c r="A60" s="24">
        <f t="shared" si="53"/>
        <v>2045</v>
      </c>
      <c r="B60" s="24">
        <v>1</v>
      </c>
      <c r="C60" s="40">
        <f>INDEX((WasteGen!$I$2:$I$52),MATCH(A60,WasteGen!$A$2:$A$52,0))*BA60</f>
        <v>63.532063983387729</v>
      </c>
      <c r="D60" s="40">
        <f t="shared" si="2"/>
        <v>9.0533191176327517</v>
      </c>
      <c r="E60" s="40">
        <f t="shared" si="3"/>
        <v>27.330545240001783</v>
      </c>
      <c r="F60" s="40">
        <f>E59*(1-Sce2Comp!$F$9)</f>
        <v>8.9891912113552745</v>
      </c>
      <c r="G60" s="34">
        <f t="shared" si="4"/>
        <v>5.9927941409035164</v>
      </c>
      <c r="H60">
        <f t="shared" si="5"/>
        <v>3.0177730392109172</v>
      </c>
      <c r="I60" s="45">
        <f>INDEX((WasteGen!$J$2:$J$52),MATCH(A60,WasteGen!$A$2:$A$52,0))*BA60</f>
        <v>211.77354661129246</v>
      </c>
      <c r="J60" s="45">
        <f t="shared" si="6"/>
        <v>93.392134055579973</v>
      </c>
      <c r="K60" s="45">
        <f t="shared" si="33"/>
        <v>590.04713000341701</v>
      </c>
      <c r="L60" s="45">
        <f t="shared" si="34"/>
        <v>92.032580181630664</v>
      </c>
      <c r="M60" s="43">
        <f t="shared" si="7"/>
        <v>61.355053454420442</v>
      </c>
      <c r="N60">
        <f t="shared" si="8"/>
        <v>31.13071135185999</v>
      </c>
      <c r="O60" s="48">
        <f>INDEX((WasteGen!$K$2:$K$52),MATCH(A60,WasteGen!$A$2:$A$52,0))*BA60</f>
        <v>50.825651186710189</v>
      </c>
      <c r="P60" s="48">
        <f t="shared" si="9"/>
        <v>4.9555009907042438</v>
      </c>
      <c r="Q60" s="48">
        <f t="shared" si="35"/>
        <v>69.011193562489069</v>
      </c>
      <c r="R60" s="48">
        <f t="shared" si="36"/>
        <v>4.6445617673593391</v>
      </c>
      <c r="S60" s="49">
        <f t="shared" si="10"/>
        <v>3.0963745115728925</v>
      </c>
      <c r="T60">
        <f t="shared" si="11"/>
        <v>1.6518336635680813</v>
      </c>
      <c r="U60" s="51">
        <f>INDEX((WasteGen!$L$2:$L$52),MATCH(A60,WasteGen!$A$2:$A$52,0))</f>
        <v>15.401712480821276</v>
      </c>
      <c r="V60" s="51">
        <f t="shared" si="12"/>
        <v>5.7756421803079785E-2</v>
      </c>
      <c r="W60" s="51">
        <f t="shared" si="37"/>
        <v>1.0002533661479733</v>
      </c>
      <c r="X60" s="51">
        <f t="shared" si="38"/>
        <v>3.3571466702099859E-2</v>
      </c>
      <c r="Y60" s="36">
        <f t="shared" si="13"/>
        <v>2.2380977801399905E-2</v>
      </c>
      <c r="Z60">
        <f t="shared" si="14"/>
        <v>1.9252140601026594E-2</v>
      </c>
      <c r="AA60" s="54">
        <f>INDEX((WasteGen!$M$2:$M$52),MATCH(A60,WasteGen!$A$2:$A$52,0))</f>
        <v>38.504281202053193</v>
      </c>
      <c r="AB60" s="54">
        <f t="shared" si="15"/>
        <v>1.1551284360615959</v>
      </c>
      <c r="AC60" s="54">
        <f t="shared" si="39"/>
        <v>13.259034572396269</v>
      </c>
      <c r="AD60" s="54">
        <f t="shared" si="40"/>
        <v>0.87763222001737695</v>
      </c>
      <c r="AE60" s="21">
        <f t="shared" si="16"/>
        <v>0.58508814667825126</v>
      </c>
      <c r="AF60">
        <f t="shared" si="17"/>
        <v>0.38504281202053192</v>
      </c>
      <c r="AG60" s="58">
        <f>INDEX((WasteGen!$N$2:$N$52),MATCH(A60,WasteGen!$A$2:$A$52,0))</f>
        <v>2.3102568721231913</v>
      </c>
      <c r="AH60" s="58">
        <f t="shared" si="18"/>
        <v>3.4653853081847872E-3</v>
      </c>
      <c r="AI60" s="58">
        <f t="shared" si="41"/>
        <v>4.9480502842309593E-2</v>
      </c>
      <c r="AJ60" s="58">
        <f t="shared" si="42"/>
        <v>2.3592455258461863E-3</v>
      </c>
      <c r="AK60" s="56">
        <f t="shared" si="19"/>
        <v>1.5728303505641241E-3</v>
      </c>
      <c r="AL60">
        <f t="shared" si="20"/>
        <v>1.1551284360615957E-3</v>
      </c>
      <c r="AM60" s="62">
        <f>INDEX((WasteGen!$P$2:$P$52),MATCH(A60,WasteGen!$A$2:$A$52,0))</f>
        <v>15.573</v>
      </c>
      <c r="AN60" s="62">
        <f t="shared" si="21"/>
        <v>0.3503925</v>
      </c>
      <c r="AO60" s="62">
        <f t="shared" si="46"/>
        <v>7.0422708917385242</v>
      </c>
      <c r="AP60" s="62">
        <f t="shared" si="47"/>
        <v>0.20379803769400681</v>
      </c>
      <c r="AQ60" s="60">
        <f t="shared" si="22"/>
        <v>0.1358653584626712</v>
      </c>
      <c r="AR60">
        <f t="shared" si="44"/>
        <v>0.1167975</v>
      </c>
      <c r="AS60" s="68">
        <f>INDEX((WasteGen!$Q$2:$Q$52),MATCH(A60,WasteGen!$A$2:$A$52,0))</f>
        <v>0.18939</v>
      </c>
      <c r="AT60" s="68">
        <f t="shared" si="23"/>
        <v>2.1306375000000001E-3</v>
      </c>
      <c r="AU60" s="68">
        <f t="shared" si="48"/>
        <v>1.3775937387861134E-2</v>
      </c>
      <c r="AV60" s="68">
        <f t="shared" si="49"/>
        <v>2.1579305643011763E-3</v>
      </c>
      <c r="AW60" s="64">
        <f t="shared" si="45"/>
        <v>1.4386203762007841E-3</v>
      </c>
      <c r="AY60" s="117">
        <f t="shared" si="54"/>
        <v>2045</v>
      </c>
      <c r="AZ60" s="119">
        <f t="shared" si="55"/>
        <v>0.45000000000000018</v>
      </c>
      <c r="BA60" s="119">
        <f t="shared" si="51"/>
        <v>0.54999999999999982</v>
      </c>
      <c r="BC60" s="2">
        <f t="shared" si="24"/>
        <v>71.190568040565935</v>
      </c>
      <c r="BD60" s="2">
        <f t="shared" si="25"/>
        <v>1779.7642010141483</v>
      </c>
      <c r="BE60">
        <f t="shared" si="26"/>
        <v>71.18912942018973</v>
      </c>
      <c r="BF60">
        <f t="shared" si="27"/>
        <v>1779.7282355047432</v>
      </c>
      <c r="BG60">
        <v>18.308</v>
      </c>
      <c r="BI60" s="2">
        <f t="shared" si="28"/>
        <v>52.882568040565936</v>
      </c>
      <c r="BJ60">
        <f t="shared" si="29"/>
        <v>52.88112942018973</v>
      </c>
      <c r="BL60" s="2">
        <f t="shared" si="56"/>
        <v>1322.0642010141485</v>
      </c>
      <c r="BM60" s="67">
        <f t="shared" si="56"/>
        <v>1322.0282355047432</v>
      </c>
      <c r="BO60">
        <f t="shared" si="50"/>
        <v>36.322565635696606</v>
      </c>
      <c r="BP60">
        <f t="shared" si="43"/>
        <v>1591.4326351881355</v>
      </c>
    </row>
    <row r="61" spans="1:68" x14ac:dyDescent="0.25">
      <c r="A61" s="24">
        <f t="shared" si="53"/>
        <v>2046</v>
      </c>
      <c r="B61" s="24">
        <v>1</v>
      </c>
      <c r="C61" s="40">
        <f>INDEX((WasteGen!$I$2:$I$52),MATCH(A61,WasteGen!$A$2:$A$52,0))*BA61</f>
        <v>63.624474258272663</v>
      </c>
      <c r="D61" s="40">
        <f t="shared" si="2"/>
        <v>9.0664875818038535</v>
      </c>
      <c r="E61" s="40">
        <f t="shared" si="3"/>
        <v>27.38669992526097</v>
      </c>
      <c r="F61" s="40">
        <f>E60*(1-Sce2Comp!$F$9)</f>
        <v>9.0103328965446643</v>
      </c>
      <c r="G61" s="34">
        <f t="shared" si="4"/>
        <v>6.0068885976964426</v>
      </c>
      <c r="H61">
        <f t="shared" si="5"/>
        <v>3.0221625272679513</v>
      </c>
      <c r="I61" s="45">
        <f>INDEX((WasteGen!$J$2:$J$52),MATCH(A61,WasteGen!$A$2:$A$52,0))*BA61</f>
        <v>212.08158086090887</v>
      </c>
      <c r="J61" s="45">
        <f t="shared" si="6"/>
        <v>93.527977159660807</v>
      </c>
      <c r="K61" s="45">
        <f t="shared" si="33"/>
        <v>591.32998087721626</v>
      </c>
      <c r="L61" s="45">
        <f t="shared" si="34"/>
        <v>92.24512628586163</v>
      </c>
      <c r="M61" s="43">
        <f t="shared" si="7"/>
        <v>61.496750857241082</v>
      </c>
      <c r="N61">
        <f t="shared" si="8"/>
        <v>31.175992386553602</v>
      </c>
      <c r="O61" s="48">
        <f>INDEX((WasteGen!$K$2:$K$52),MATCH(A61,WasteGen!$A$2:$A$52,0))*BA61</f>
        <v>50.89957940661813</v>
      </c>
      <c r="P61" s="48">
        <f t="shared" si="9"/>
        <v>4.9627089921452683</v>
      </c>
      <c r="Q61" s="48">
        <f t="shared" si="35"/>
        <v>69.308319374143238</v>
      </c>
      <c r="R61" s="48">
        <f t="shared" si="36"/>
        <v>4.6655831804910992</v>
      </c>
      <c r="S61" s="49">
        <f t="shared" si="10"/>
        <v>3.1103887869940658</v>
      </c>
      <c r="T61">
        <f t="shared" si="11"/>
        <v>1.6542363307150894</v>
      </c>
      <c r="U61" s="51">
        <f>INDEX((WasteGen!$L$2:$L$52),MATCH(A61,WasteGen!$A$2:$A$52,0))</f>
        <v>15.709746730437701</v>
      </c>
      <c r="V61" s="51">
        <f t="shared" si="12"/>
        <v>5.891155023914138E-2</v>
      </c>
      <c r="W61" s="51">
        <f t="shared" si="37"/>
        <v>1.0247616182214871</v>
      </c>
      <c r="X61" s="51">
        <f t="shared" si="38"/>
        <v>3.4403298165627504E-2</v>
      </c>
      <c r="Y61" s="36">
        <f t="shared" si="13"/>
        <v>2.2935532110418336E-2</v>
      </c>
      <c r="Z61">
        <f t="shared" si="14"/>
        <v>1.9637183413047127E-2</v>
      </c>
      <c r="AA61" s="54">
        <f>INDEX((WasteGen!$M$2:$M$52),MATCH(A61,WasteGen!$A$2:$A$52,0))</f>
        <v>39.274366826094251</v>
      </c>
      <c r="AB61" s="54">
        <f t="shared" si="15"/>
        <v>1.1782310047828275</v>
      </c>
      <c r="AC61" s="54">
        <f t="shared" si="39"/>
        <v>13.540872898004416</v>
      </c>
      <c r="AD61" s="54">
        <f t="shared" si="40"/>
        <v>0.89639267917468024</v>
      </c>
      <c r="AE61" s="21">
        <f t="shared" si="16"/>
        <v>0.59759511944978683</v>
      </c>
      <c r="AF61">
        <f t="shared" si="17"/>
        <v>0.39274366826094254</v>
      </c>
      <c r="AG61" s="58">
        <f>INDEX((WasteGen!$N$2:$N$52),MATCH(A61,WasteGen!$A$2:$A$52,0))</f>
        <v>2.356462009565655</v>
      </c>
      <c r="AH61" s="58">
        <f t="shared" si="18"/>
        <v>3.5346930143484822E-3</v>
      </c>
      <c r="AI61" s="58">
        <f t="shared" si="41"/>
        <v>5.060200325704458E-2</v>
      </c>
      <c r="AJ61" s="58">
        <f t="shared" si="42"/>
        <v>2.4131925996134949E-3</v>
      </c>
      <c r="AK61" s="56">
        <f t="shared" si="19"/>
        <v>1.6087950664089965E-3</v>
      </c>
      <c r="AL61">
        <f t="shared" si="20"/>
        <v>1.1782310047828274E-3</v>
      </c>
      <c r="AM61" s="62">
        <f>INDEX((WasteGen!$P$2:$P$52),MATCH(A61,WasteGen!$A$2:$A$52,0))</f>
        <v>15.573</v>
      </c>
      <c r="AN61" s="62">
        <f t="shared" si="21"/>
        <v>0.3503925</v>
      </c>
      <c r="AO61" s="62">
        <f t="shared" si="46"/>
        <v>7.1845328329263198</v>
      </c>
      <c r="AP61" s="62">
        <f t="shared" si="47"/>
        <v>0.20813055881220377</v>
      </c>
      <c r="AQ61" s="60">
        <f t="shared" si="22"/>
        <v>0.13875370587480251</v>
      </c>
      <c r="AR61">
        <f t="shared" si="44"/>
        <v>0.1167975</v>
      </c>
      <c r="AS61" s="68">
        <f>INDEX((WasteGen!$Q$2:$Q$52),MATCH(A61,WasteGen!$A$2:$A$52,0))</f>
        <v>0.18939</v>
      </c>
      <c r="AT61" s="68">
        <f t="shared" si="23"/>
        <v>2.1306375000000001E-3</v>
      </c>
      <c r="AU61" s="68">
        <f t="shared" si="48"/>
        <v>1.3752911189773127E-2</v>
      </c>
      <c r="AV61" s="68">
        <f t="shared" si="49"/>
        <v>2.153663698088005E-3</v>
      </c>
      <c r="AW61" s="64">
        <f t="shared" si="45"/>
        <v>1.4357757987253366E-3</v>
      </c>
      <c r="AY61" s="117">
        <f t="shared" si="54"/>
        <v>2046</v>
      </c>
      <c r="AZ61" s="119">
        <f t="shared" si="55"/>
        <v>0.46000000000000019</v>
      </c>
      <c r="BA61" s="119">
        <f t="shared" si="51"/>
        <v>0.53999999999999981</v>
      </c>
      <c r="BC61" s="2">
        <f t="shared" si="24"/>
        <v>71.376357170231728</v>
      </c>
      <c r="BD61" s="2">
        <f t="shared" si="25"/>
        <v>1784.4089292557933</v>
      </c>
      <c r="BE61">
        <f t="shared" si="26"/>
        <v>71.374921394433017</v>
      </c>
      <c r="BF61">
        <f t="shared" si="27"/>
        <v>1784.3730348608253</v>
      </c>
      <c r="BG61">
        <v>18.308</v>
      </c>
      <c r="BI61" s="2">
        <f t="shared" si="28"/>
        <v>53.068357170231728</v>
      </c>
      <c r="BJ61">
        <f t="shared" si="29"/>
        <v>53.066921394433017</v>
      </c>
      <c r="BL61" s="2">
        <f t="shared" si="56"/>
        <v>1326.7089292557932</v>
      </c>
      <c r="BM61" s="67">
        <f t="shared" si="56"/>
        <v>1326.6730348608255</v>
      </c>
      <c r="BO61">
        <f t="shared" si="50"/>
        <v>36.382747827215418</v>
      </c>
      <c r="BP61">
        <f t="shared" si="43"/>
        <v>1627.8153830153508</v>
      </c>
    </row>
    <row r="62" spans="1:68" x14ac:dyDescent="0.25">
      <c r="A62" s="24">
        <f t="shared" si="53"/>
        <v>2047</v>
      </c>
      <c r="B62" s="24">
        <v>1</v>
      </c>
      <c r="C62" s="40">
        <f>INDEX((WasteGen!$I$2:$I$52),MATCH(A62,WasteGen!$A$2:$A$52,0))*BA62</f>
        <v>63.695168118559629</v>
      </c>
      <c r="D62" s="40">
        <f t="shared" si="2"/>
        <v>9.0765614568947477</v>
      </c>
      <c r="E62" s="40">
        <f t="shared" si="3"/>
        <v>27.434415411559922</v>
      </c>
      <c r="F62" s="40">
        <f>E61*(1-Sce2Comp!$F$9)</f>
        <v>9.0288459705957962</v>
      </c>
      <c r="G62" s="34">
        <f t="shared" si="4"/>
        <v>6.0192306470638641</v>
      </c>
      <c r="H62">
        <f t="shared" si="5"/>
        <v>3.0255204856315823</v>
      </c>
      <c r="I62" s="45">
        <f>INDEX((WasteGen!$J$2:$J$52),MATCH(A62,WasteGen!$A$2:$A$52,0))*BA62</f>
        <v>212.31722706186545</v>
      </c>
      <c r="J62" s="45">
        <f t="shared" si="6"/>
        <v>93.631897134282667</v>
      </c>
      <c r="K62" s="45">
        <f t="shared" si="33"/>
        <v>592.51619699900243</v>
      </c>
      <c r="L62" s="45">
        <f t="shared" si="34"/>
        <v>92.445681012496522</v>
      </c>
      <c r="M62" s="43">
        <f t="shared" si="7"/>
        <v>61.630454008331014</v>
      </c>
      <c r="N62">
        <f t="shared" si="8"/>
        <v>31.210632378094221</v>
      </c>
      <c r="O62" s="48">
        <f>INDEX((WasteGen!$K$2:$K$52),MATCH(A62,WasteGen!$A$2:$A$52,0))*BA62</f>
        <v>50.956134494847703</v>
      </c>
      <c r="P62" s="48">
        <f t="shared" si="9"/>
        <v>4.9682231132476513</v>
      </c>
      <c r="Q62" s="48">
        <f t="shared" si="35"/>
        <v>69.590871765766508</v>
      </c>
      <c r="R62" s="48">
        <f t="shared" si="36"/>
        <v>4.6856707216243825</v>
      </c>
      <c r="S62" s="49">
        <f t="shared" si="10"/>
        <v>3.1237804810829215</v>
      </c>
      <c r="T62">
        <f t="shared" si="11"/>
        <v>1.6560743710825503</v>
      </c>
      <c r="U62" s="51">
        <f>INDEX((WasteGen!$L$2:$L$52),MATCH(A62,WasteGen!$A$2:$A$52,0))</f>
        <v>16.023941665046454</v>
      </c>
      <c r="V62" s="51">
        <f t="shared" si="12"/>
        <v>6.0089781243924209E-2</v>
      </c>
      <c r="W62" s="51">
        <f t="shared" si="37"/>
        <v>1.0496051501714607</v>
      </c>
      <c r="X62" s="51">
        <f t="shared" si="38"/>
        <v>3.5246249293950649E-2</v>
      </c>
      <c r="Y62" s="36">
        <f t="shared" si="13"/>
        <v>2.3497499529300431E-2</v>
      </c>
      <c r="Z62">
        <f t="shared" si="14"/>
        <v>2.0029927081308067E-2</v>
      </c>
      <c r="AA62" s="54">
        <f>INDEX((WasteGen!$M$2:$M$52),MATCH(A62,WasteGen!$A$2:$A$52,0))</f>
        <v>40.059854162616141</v>
      </c>
      <c r="AB62" s="54">
        <f t="shared" si="15"/>
        <v>1.2017956248784842</v>
      </c>
      <c r="AC62" s="54">
        <f t="shared" si="39"/>
        <v>13.82722183110975</v>
      </c>
      <c r="AD62" s="54">
        <f t="shared" si="40"/>
        <v>0.91544669177315063</v>
      </c>
      <c r="AE62" s="21">
        <f t="shared" si="16"/>
        <v>0.61029779451543376</v>
      </c>
      <c r="AF62">
        <f t="shared" si="17"/>
        <v>0.40059854162616143</v>
      </c>
      <c r="AG62" s="58">
        <f>INDEX((WasteGen!$N$2:$N$52),MATCH(A62,WasteGen!$A$2:$A$52,0))</f>
        <v>2.403591249756968</v>
      </c>
      <c r="AH62" s="58">
        <f t="shared" si="18"/>
        <v>3.6053868746354521E-3</v>
      </c>
      <c r="AI62" s="58">
        <f t="shared" si="41"/>
        <v>5.1739501311417219E-2</v>
      </c>
      <c r="AJ62" s="58">
        <f t="shared" si="42"/>
        <v>2.4678888202628079E-3</v>
      </c>
      <c r="AK62" s="56">
        <f t="shared" si="19"/>
        <v>1.6452592135085386E-3</v>
      </c>
      <c r="AL62">
        <f t="shared" si="20"/>
        <v>1.2017956248784841E-3</v>
      </c>
      <c r="AM62" s="62">
        <f>INDEX((WasteGen!$P$2:$P$52),MATCH(A62,WasteGen!$A$2:$A$52,0))</f>
        <v>15.573</v>
      </c>
      <c r="AN62" s="62">
        <f t="shared" si="21"/>
        <v>0.3503925</v>
      </c>
      <c r="AO62" s="62">
        <f t="shared" si="46"/>
        <v>7.3225902983459568</v>
      </c>
      <c r="AP62" s="62">
        <f t="shared" si="47"/>
        <v>0.2123350345803626</v>
      </c>
      <c r="AQ62" s="60">
        <f t="shared" si="22"/>
        <v>0.14155668972024171</v>
      </c>
      <c r="AR62">
        <f t="shared" si="44"/>
        <v>0.1167975</v>
      </c>
      <c r="AS62" s="68">
        <f>INDEX((WasteGen!$Q$2:$Q$52),MATCH(A62,WasteGen!$A$2:$A$52,0))</f>
        <v>0.18939</v>
      </c>
      <c r="AT62" s="68">
        <f t="shared" si="23"/>
        <v>2.1306375000000001E-3</v>
      </c>
      <c r="AU62" s="68">
        <f t="shared" si="48"/>
        <v>1.3733484796586298E-2</v>
      </c>
      <c r="AV62" s="68">
        <f t="shared" si="49"/>
        <v>2.1500638931868286E-3</v>
      </c>
      <c r="AW62" s="64">
        <f t="shared" si="45"/>
        <v>1.433375928791219E-3</v>
      </c>
      <c r="AY62" s="117">
        <f t="shared" si="54"/>
        <v>2047</v>
      </c>
      <c r="AZ62" s="119">
        <f t="shared" si="55"/>
        <v>0.4700000000000002</v>
      </c>
      <c r="BA62" s="119">
        <f t="shared" si="51"/>
        <v>0.5299999999999998</v>
      </c>
      <c r="BC62" s="2">
        <f t="shared" si="24"/>
        <v>71.551895755385075</v>
      </c>
      <c r="BD62" s="2">
        <f t="shared" si="25"/>
        <v>1788.7973938846269</v>
      </c>
      <c r="BE62">
        <f t="shared" si="26"/>
        <v>71.550462379456292</v>
      </c>
      <c r="BF62">
        <f t="shared" si="27"/>
        <v>1788.7615594864074</v>
      </c>
      <c r="BG62">
        <v>18.308</v>
      </c>
      <c r="BI62" s="2">
        <f t="shared" si="28"/>
        <v>53.243895755385076</v>
      </c>
      <c r="BJ62">
        <f t="shared" si="29"/>
        <v>53.242462379456292</v>
      </c>
      <c r="BL62" s="2">
        <f t="shared" si="56"/>
        <v>1331.0973938846269</v>
      </c>
      <c r="BM62" s="67">
        <f t="shared" si="56"/>
        <v>1331.0615594864073</v>
      </c>
      <c r="BO62">
        <f t="shared" si="50"/>
        <v>36.430854999140699</v>
      </c>
      <c r="BP62">
        <f t="shared" si="43"/>
        <v>1664.2462380144914</v>
      </c>
    </row>
    <row r="63" spans="1:68" x14ac:dyDescent="0.25">
      <c r="A63" s="24">
        <f t="shared" si="53"/>
        <v>2048</v>
      </c>
      <c r="B63" s="24">
        <v>1</v>
      </c>
      <c r="C63" s="40">
        <f>INDEX((WasteGen!$I$2:$I$52),MATCH(A63,WasteGen!$A$2:$A$52,0))*BA63</f>
        <v>63.743239943554769</v>
      </c>
      <c r="D63" s="40">
        <f t="shared" si="2"/>
        <v>9.083411691956556</v>
      </c>
      <c r="E63" s="40">
        <f t="shared" si="3"/>
        <v>27.473250293594255</v>
      </c>
      <c r="F63" s="40">
        <f>E62*(1-Sce2Comp!$F$9)</f>
        <v>9.0445768099222228</v>
      </c>
      <c r="G63" s="34">
        <f t="shared" si="4"/>
        <v>6.0297178732814816</v>
      </c>
      <c r="H63">
        <f t="shared" si="5"/>
        <v>3.0278038973188517</v>
      </c>
      <c r="I63" s="45">
        <f>INDEX((WasteGen!$J$2:$J$52),MATCH(A63,WasteGen!$A$2:$A$52,0))*BA63</f>
        <v>212.47746647851591</v>
      </c>
      <c r="J63" s="45">
        <f t="shared" si="6"/>
        <v>93.702562717025515</v>
      </c>
      <c r="K63" s="45">
        <f t="shared" si="33"/>
        <v>593.58763138857569</v>
      </c>
      <c r="L63" s="45">
        <f t="shared" si="34"/>
        <v>92.631128327452288</v>
      </c>
      <c r="M63" s="43">
        <f t="shared" si="7"/>
        <v>61.754085551634859</v>
      </c>
      <c r="N63">
        <f t="shared" si="8"/>
        <v>31.234187572341838</v>
      </c>
      <c r="O63" s="48">
        <f>INDEX((WasteGen!$K$2:$K$52),MATCH(A63,WasteGen!$A$2:$A$52,0))*BA63</f>
        <v>50.994591954843813</v>
      </c>
      <c r="P63" s="48">
        <f t="shared" si="9"/>
        <v>4.9719727155972713</v>
      </c>
      <c r="Q63" s="48">
        <f t="shared" si="35"/>
        <v>69.858071471865316</v>
      </c>
      <c r="R63" s="48">
        <f t="shared" si="36"/>
        <v>4.7047730094984699</v>
      </c>
      <c r="S63" s="49">
        <f t="shared" si="10"/>
        <v>3.1365153396656464</v>
      </c>
      <c r="T63">
        <f t="shared" si="11"/>
        <v>1.6573242385324241</v>
      </c>
      <c r="U63" s="51">
        <f>INDEX((WasteGen!$L$2:$L$52),MATCH(A63,WasteGen!$A$2:$A$52,0))</f>
        <v>16.344420498347382</v>
      </c>
      <c r="V63" s="51">
        <f t="shared" si="12"/>
        <v>6.1291576868802683E-2</v>
      </c>
      <c r="W63" s="51">
        <f t="shared" si="37"/>
        <v>1.0747959948062016</v>
      </c>
      <c r="X63" s="51">
        <f t="shared" si="38"/>
        <v>3.6100732234061836E-2</v>
      </c>
      <c r="Y63" s="36">
        <f t="shared" si="13"/>
        <v>2.4067154822707888E-2</v>
      </c>
      <c r="Z63">
        <f t="shared" si="14"/>
        <v>2.043052562293423E-2</v>
      </c>
      <c r="AA63" s="54">
        <f>INDEX((WasteGen!$M$2:$M$52),MATCH(A63,WasteGen!$A$2:$A$52,0))</f>
        <v>40.86105124586846</v>
      </c>
      <c r="AB63" s="54">
        <f t="shared" si="15"/>
        <v>1.225831537376054</v>
      </c>
      <c r="AC63" s="54">
        <f t="shared" si="39"/>
        <v>14.118247719171395</v>
      </c>
      <c r="AD63" s="54">
        <f t="shared" si="40"/>
        <v>0.93480564931440946</v>
      </c>
      <c r="AE63" s="21">
        <f t="shared" si="16"/>
        <v>0.62320376620960627</v>
      </c>
      <c r="AF63">
        <f t="shared" si="17"/>
        <v>0.40861051245868463</v>
      </c>
      <c r="AG63" s="58">
        <f>INDEX((WasteGen!$N$2:$N$52),MATCH(A63,WasteGen!$A$2:$A$52,0))</f>
        <v>2.4516630747521075</v>
      </c>
      <c r="AH63" s="58">
        <f t="shared" si="18"/>
        <v>3.6774946121281614E-3</v>
      </c>
      <c r="AI63" s="58">
        <f t="shared" si="41"/>
        <v>5.2893630668541504E-2</v>
      </c>
      <c r="AJ63" s="58">
        <f t="shared" si="42"/>
        <v>2.5233652550038796E-3</v>
      </c>
      <c r="AK63" s="56">
        <f t="shared" si="19"/>
        <v>1.6822435033359198E-3</v>
      </c>
      <c r="AL63">
        <f t="shared" si="20"/>
        <v>1.2258315373760537E-3</v>
      </c>
      <c r="AM63" s="62">
        <f>INDEX((WasteGen!$P$2:$P$52),MATCH(A63,WasteGen!$A$2:$A$52,0))</f>
        <v>15.573</v>
      </c>
      <c r="AN63" s="62">
        <f t="shared" si="21"/>
        <v>0.3503925</v>
      </c>
      <c r="AO63" s="62">
        <f t="shared" si="46"/>
        <v>7.456567549035471</v>
      </c>
      <c r="AP63" s="62">
        <f t="shared" si="47"/>
        <v>0.21641524931048525</v>
      </c>
      <c r="AQ63" s="60">
        <f t="shared" si="22"/>
        <v>0.14427683287365684</v>
      </c>
      <c r="AR63">
        <f t="shared" si="44"/>
        <v>0.1167975</v>
      </c>
      <c r="AS63" s="68">
        <f>INDEX((WasteGen!$Q$2:$Q$52),MATCH(A63,WasteGen!$A$2:$A$52,0))</f>
        <v>0.18939</v>
      </c>
      <c r="AT63" s="68">
        <f t="shared" si="23"/>
        <v>2.1306375000000001E-3</v>
      </c>
      <c r="AU63" s="68">
        <f t="shared" si="48"/>
        <v>1.3717095432141203E-2</v>
      </c>
      <c r="AV63" s="68">
        <f t="shared" si="49"/>
        <v>2.1470268644450947E-3</v>
      </c>
      <c r="AW63" s="64">
        <f t="shared" si="45"/>
        <v>1.4313512429633963E-3</v>
      </c>
      <c r="AY63" s="117">
        <f t="shared" si="54"/>
        <v>2048</v>
      </c>
      <c r="AZ63" s="119">
        <f t="shared" si="55"/>
        <v>0.4800000000000002</v>
      </c>
      <c r="BA63" s="119">
        <f t="shared" si="51"/>
        <v>0.5199999999999998</v>
      </c>
      <c r="BC63" s="2">
        <f t="shared" si="24"/>
        <v>71.714980113234262</v>
      </c>
      <c r="BD63" s="2">
        <f t="shared" si="25"/>
        <v>1792.8745028308565</v>
      </c>
      <c r="BE63">
        <f t="shared" si="26"/>
        <v>71.713548761991291</v>
      </c>
      <c r="BF63">
        <f t="shared" si="27"/>
        <v>1792.8387190497822</v>
      </c>
      <c r="BG63">
        <v>18.308</v>
      </c>
      <c r="BI63" s="2">
        <f t="shared" si="28"/>
        <v>53.406980113234262</v>
      </c>
      <c r="BJ63">
        <f t="shared" si="29"/>
        <v>53.405548761991291</v>
      </c>
      <c r="BL63" s="2">
        <f t="shared" si="56"/>
        <v>1335.1745028308565</v>
      </c>
      <c r="BM63" s="67">
        <f t="shared" si="56"/>
        <v>1335.1387190497824</v>
      </c>
      <c r="BO63">
        <f t="shared" si="50"/>
        <v>36.466380077812111</v>
      </c>
      <c r="BP63">
        <f t="shared" si="43"/>
        <v>1700.7126180923035</v>
      </c>
    </row>
    <row r="64" spans="1:68" x14ac:dyDescent="0.25">
      <c r="A64" s="24">
        <f t="shared" si="53"/>
        <v>2049</v>
      </c>
      <c r="B64" s="24">
        <v>1</v>
      </c>
      <c r="C64" s="40">
        <f>INDEX((WasteGen!$I$2:$I$52),MATCH(A64,WasteGen!$A$2:$A$52,0))*BA64</f>
        <v>63.76775657430229</v>
      </c>
      <c r="D64" s="40">
        <f t="shared" si="2"/>
        <v>9.0869053118380769</v>
      </c>
      <c r="E64" s="40">
        <f t="shared" si="3"/>
        <v>27.502775713388818</v>
      </c>
      <c r="F64" s="40">
        <f>E63*(1-Sce2Comp!$F$9)</f>
        <v>9.057379892043512</v>
      </c>
      <c r="G64" s="34">
        <f t="shared" si="4"/>
        <v>6.0382532613623408</v>
      </c>
      <c r="H64">
        <f t="shared" si="5"/>
        <v>3.0289684372793588</v>
      </c>
      <c r="I64" s="45">
        <f>INDEX((WasteGen!$J$2:$J$52),MATCH(A64,WasteGen!$A$2:$A$52,0))*BA64</f>
        <v>212.55918858100765</v>
      </c>
      <c r="J64" s="45">
        <f t="shared" si="6"/>
        <v>93.738602164224361</v>
      </c>
      <c r="K64" s="45">
        <f t="shared" si="33"/>
        <v>594.52760233354888</v>
      </c>
      <c r="L64" s="45">
        <f t="shared" si="34"/>
        <v>92.798631219251163</v>
      </c>
      <c r="M64" s="43">
        <f t="shared" si="7"/>
        <v>61.86575414616744</v>
      </c>
      <c r="N64">
        <f t="shared" si="8"/>
        <v>31.246200721408123</v>
      </c>
      <c r="O64" s="48">
        <f>INDEX((WasteGen!$K$2:$K$52),MATCH(A64,WasteGen!$A$2:$A$52,0))*BA64</f>
        <v>51.01420525944183</v>
      </c>
      <c r="P64" s="48">
        <f t="shared" si="9"/>
        <v>4.973885012795578</v>
      </c>
      <c r="Q64" s="48">
        <f t="shared" si="35"/>
        <v>70.109119123710826</v>
      </c>
      <c r="R64" s="48">
        <f t="shared" si="36"/>
        <v>4.7228373609500638</v>
      </c>
      <c r="S64" s="49">
        <f t="shared" si="10"/>
        <v>3.1485582406333759</v>
      </c>
      <c r="T64">
        <f t="shared" si="11"/>
        <v>1.6579616709318596</v>
      </c>
      <c r="U64" s="51">
        <f>INDEX((WasteGen!$L$2:$L$52),MATCH(A64,WasteGen!$A$2:$A$52,0))</f>
        <v>16.67130890831433</v>
      </c>
      <c r="V64" s="51">
        <f t="shared" si="12"/>
        <v>6.251740840617874E-2</v>
      </c>
      <c r="W64" s="51">
        <f t="shared" si="37"/>
        <v>1.1003462423629864</v>
      </c>
      <c r="X64" s="51">
        <f t="shared" si="38"/>
        <v>3.6967160849394061E-2</v>
      </c>
      <c r="Y64" s="36">
        <f t="shared" si="13"/>
        <v>2.4644773899596038E-2</v>
      </c>
      <c r="Z64">
        <f t="shared" si="14"/>
        <v>2.0839136135392913E-2</v>
      </c>
      <c r="AA64" s="54">
        <f>INDEX((WasteGen!$M$2:$M$52),MATCH(A64,WasteGen!$A$2:$A$52,0))</f>
        <v>41.678272270785833</v>
      </c>
      <c r="AB64" s="54">
        <f t="shared" si="15"/>
        <v>1.2503481681235749</v>
      </c>
      <c r="AC64" s="54">
        <f t="shared" si="39"/>
        <v>14.414115089380232</v>
      </c>
      <c r="AD64" s="54">
        <f t="shared" si="40"/>
        <v>0.95448079791473628</v>
      </c>
      <c r="AE64" s="21">
        <f t="shared" si="16"/>
        <v>0.63632053194315752</v>
      </c>
      <c r="AF64">
        <f t="shared" si="17"/>
        <v>0.41678272270785832</v>
      </c>
      <c r="AG64" s="58">
        <f>INDEX((WasteGen!$N$2:$N$52),MATCH(A64,WasteGen!$A$2:$A$52,0))</f>
        <v>2.5006963362471497</v>
      </c>
      <c r="AH64" s="58">
        <f t="shared" si="18"/>
        <v>3.7510445043707243E-3</v>
      </c>
      <c r="AI64" s="58">
        <f t="shared" si="41"/>
        <v>5.4065022364960774E-2</v>
      </c>
      <c r="AJ64" s="58">
        <f t="shared" si="42"/>
        <v>2.5796528079514518E-3</v>
      </c>
      <c r="AK64" s="56">
        <f t="shared" si="19"/>
        <v>1.7197685386343012E-3</v>
      </c>
      <c r="AL64">
        <f t="shared" si="20"/>
        <v>1.2503481681235748E-3</v>
      </c>
      <c r="AM64" s="62">
        <f>INDEX((WasteGen!$P$2:$P$52),MATCH(A64,WasteGen!$A$2:$A$52,0))</f>
        <v>15.573</v>
      </c>
      <c r="AN64" s="62">
        <f t="shared" si="21"/>
        <v>0.3503925</v>
      </c>
      <c r="AO64" s="62">
        <f t="shared" si="46"/>
        <v>7.5865851735642194</v>
      </c>
      <c r="AP64" s="62">
        <f t="shared" si="47"/>
        <v>0.22037487547125159</v>
      </c>
      <c r="AQ64" s="60">
        <f t="shared" si="22"/>
        <v>0.14691658364750104</v>
      </c>
      <c r="AR64">
        <f t="shared" si="44"/>
        <v>0.1167975</v>
      </c>
      <c r="AS64" s="68">
        <f>INDEX((WasteGen!$Q$2:$Q$52),MATCH(A64,WasteGen!$A$2:$A$52,0))</f>
        <v>0.18939</v>
      </c>
      <c r="AT64" s="68">
        <f t="shared" si="23"/>
        <v>2.1306375000000001E-3</v>
      </c>
      <c r="AU64" s="68">
        <f t="shared" si="48"/>
        <v>1.3703268301992502E-2</v>
      </c>
      <c r="AV64" s="68">
        <f t="shared" si="49"/>
        <v>2.1444646301487023E-3</v>
      </c>
      <c r="AW64" s="64">
        <f t="shared" si="45"/>
        <v>1.4296430867658015E-3</v>
      </c>
      <c r="AY64" s="117">
        <f t="shared" si="54"/>
        <v>2049</v>
      </c>
      <c r="AZ64" s="119">
        <f t="shared" si="55"/>
        <v>0.49000000000000021</v>
      </c>
      <c r="BA64" s="119">
        <f t="shared" si="51"/>
        <v>0.50999999999999979</v>
      </c>
      <c r="BC64" s="2">
        <f t="shared" si="24"/>
        <v>71.863596949278815</v>
      </c>
      <c r="BD64" s="2">
        <f t="shared" si="25"/>
        <v>1796.5899237319704</v>
      </c>
      <c r="BE64">
        <f t="shared" si="26"/>
        <v>71.862167306192049</v>
      </c>
      <c r="BF64">
        <f t="shared" si="27"/>
        <v>1796.5541826548013</v>
      </c>
      <c r="BG64">
        <v>18.308</v>
      </c>
      <c r="BI64" s="2">
        <f t="shared" si="28"/>
        <v>53.555596949278815</v>
      </c>
      <c r="BJ64">
        <f t="shared" si="29"/>
        <v>53.554167306192049</v>
      </c>
      <c r="BL64" s="2">
        <f t="shared" si="56"/>
        <v>1338.8899237319704</v>
      </c>
      <c r="BM64" s="67">
        <f t="shared" si="56"/>
        <v>1338.8541826548012</v>
      </c>
      <c r="BO64">
        <f t="shared" si="50"/>
        <v>36.48880053663072</v>
      </c>
      <c r="BP64">
        <f t="shared" si="43"/>
        <v>1737.2014186289343</v>
      </c>
    </row>
    <row r="65" spans="1:68" x14ac:dyDescent="0.25">
      <c r="A65" s="24">
        <f t="shared" si="53"/>
        <v>2050</v>
      </c>
      <c r="B65" s="24">
        <v>1</v>
      </c>
      <c r="C65" s="40">
        <f>INDEX((WasteGen!$I$2:$I$52),MATCH(A65,WasteGen!$A$2:$A$52,0))*BA65</f>
        <v>63.76775657430229</v>
      </c>
      <c r="D65" s="40">
        <f t="shared" si="2"/>
        <v>9.0869053118380769</v>
      </c>
      <c r="E65" s="40">
        <f t="shared" si="3"/>
        <v>27.522567194144731</v>
      </c>
      <c r="F65" s="40">
        <f>E64*(1-Sce2Comp!$F$9)</f>
        <v>9.0671138310821622</v>
      </c>
      <c r="G65" s="34">
        <f t="shared" si="4"/>
        <v>6.0447425540547748</v>
      </c>
      <c r="H65">
        <f t="shared" si="5"/>
        <v>3.0289684372793588</v>
      </c>
      <c r="I65" s="45">
        <f>INDEX((WasteGen!$J$2:$J$52),MATCH(A65,WasteGen!$A$2:$A$52,0))*BA65</f>
        <v>212.55918858100765</v>
      </c>
      <c r="J65" s="45">
        <f t="shared" si="6"/>
        <v>93.738602164224361</v>
      </c>
      <c r="K65" s="45">
        <f t="shared" si="33"/>
        <v>595.32062274844566</v>
      </c>
      <c r="L65" s="45">
        <f t="shared" si="34"/>
        <v>92.945581749327616</v>
      </c>
      <c r="M65" s="43">
        <f t="shared" si="7"/>
        <v>61.963721166218406</v>
      </c>
      <c r="N65">
        <f t="shared" si="8"/>
        <v>31.246200721408123</v>
      </c>
      <c r="O65" s="48">
        <f>INDEX((WasteGen!$K$2:$K$52),MATCH(A65,WasteGen!$A$2:$A$52,0))*BA65</f>
        <v>51.01420525944183</v>
      </c>
      <c r="P65" s="48">
        <f t="shared" si="9"/>
        <v>4.973885012795578</v>
      </c>
      <c r="Q65" s="48">
        <f t="shared" si="35"/>
        <v>70.343194402793486</v>
      </c>
      <c r="R65" s="48">
        <f t="shared" si="36"/>
        <v>4.7398097337129199</v>
      </c>
      <c r="S65" s="49">
        <f t="shared" si="10"/>
        <v>3.1598731558086133</v>
      </c>
      <c r="T65">
        <f t="shared" si="11"/>
        <v>1.6579616709318596</v>
      </c>
      <c r="U65" s="51">
        <f>INDEX((WasteGen!$L$2:$L$52),MATCH(A65,WasteGen!$A$2:$A$52,0))</f>
        <v>17.004735086480618</v>
      </c>
      <c r="V65" s="51">
        <f t="shared" si="12"/>
        <v>6.3767756574302309E-2</v>
      </c>
      <c r="W65" s="51">
        <f t="shared" si="37"/>
        <v>1.1262680479586629</v>
      </c>
      <c r="X65" s="51">
        <f t="shared" si="38"/>
        <v>3.7845950978625802E-2</v>
      </c>
      <c r="Y65" s="36">
        <f t="shared" si="13"/>
        <v>2.5230633985750532E-2</v>
      </c>
      <c r="Z65">
        <f t="shared" si="14"/>
        <v>2.1255918858100773E-2</v>
      </c>
      <c r="AA65" s="54">
        <f>INDEX((WasteGen!$M$2:$M$52),MATCH(A65,WasteGen!$A$2:$A$52,0))</f>
        <v>42.511837716201548</v>
      </c>
      <c r="AB65" s="54">
        <f t="shared" si="15"/>
        <v>1.2753551314860465</v>
      </c>
      <c r="AC65" s="54">
        <f t="shared" si="39"/>
        <v>14.714986960237249</v>
      </c>
      <c r="AD65" s="54">
        <f t="shared" si="40"/>
        <v>0.97448326062902846</v>
      </c>
      <c r="AE65" s="21">
        <f t="shared" si="16"/>
        <v>0.64965550708601894</v>
      </c>
      <c r="AF65">
        <f t="shared" si="17"/>
        <v>0.4251183771620155</v>
      </c>
      <c r="AG65" s="58">
        <f>INDEX((WasteGen!$N$2:$N$52),MATCH(A65,WasteGen!$A$2:$A$52,0))</f>
        <v>2.550710262972093</v>
      </c>
      <c r="AH65" s="58">
        <f t="shared" si="18"/>
        <v>3.8260653944581398E-3</v>
      </c>
      <c r="AI65" s="58">
        <f t="shared" si="41"/>
        <v>5.525430550429801E-2</v>
      </c>
      <c r="AJ65" s="58">
        <f t="shared" si="42"/>
        <v>2.6367822551209047E-3</v>
      </c>
      <c r="AK65" s="56">
        <f t="shared" si="19"/>
        <v>1.7578548367472697E-3</v>
      </c>
      <c r="AL65">
        <f t="shared" si="20"/>
        <v>1.2753551314860466E-3</v>
      </c>
      <c r="AM65" s="62">
        <f>INDEX((WasteGen!$P$2:$P$52),MATCH(A65,WasteGen!$A$2:$A$52,0))</f>
        <v>15.573</v>
      </c>
      <c r="AN65" s="62">
        <f t="shared" si="21"/>
        <v>0.3503925</v>
      </c>
      <c r="AO65" s="62">
        <f t="shared" si="46"/>
        <v>7.7127601965707298</v>
      </c>
      <c r="AP65" s="62">
        <f t="shared" si="47"/>
        <v>0.22421747699348915</v>
      </c>
      <c r="AQ65" s="60">
        <f t="shared" si="22"/>
        <v>0.14947831799565942</v>
      </c>
      <c r="AR65">
        <f t="shared" si="44"/>
        <v>0.1167975</v>
      </c>
      <c r="AS65" s="68">
        <f>INDEX((WasteGen!$Q$2:$Q$52),MATCH(A65,WasteGen!$A$2:$A$52,0))</f>
        <v>0.18939</v>
      </c>
      <c r="AT65" s="68">
        <f t="shared" si="23"/>
        <v>2.1306375000000001E-3</v>
      </c>
      <c r="AU65" s="68">
        <f t="shared" si="48"/>
        <v>1.3691602838771542E-2</v>
      </c>
      <c r="AV65" s="68">
        <f t="shared" si="49"/>
        <v>2.1423029632209596E-3</v>
      </c>
      <c r="AW65" s="64">
        <f t="shared" si="45"/>
        <v>1.4282019754806397E-3</v>
      </c>
      <c r="AY65" s="117">
        <f t="shared" si="54"/>
        <v>2050</v>
      </c>
      <c r="AZ65" s="119">
        <f t="shared" si="55"/>
        <v>0.50000000000000022</v>
      </c>
      <c r="BA65" s="119">
        <f t="shared" si="51"/>
        <v>0.49999999999999978</v>
      </c>
      <c r="BC65" s="2">
        <f t="shared" si="24"/>
        <v>71.99588739196146</v>
      </c>
      <c r="BD65" s="2">
        <f t="shared" si="25"/>
        <v>1799.8971847990365</v>
      </c>
      <c r="BE65">
        <f t="shared" si="26"/>
        <v>71.994459189985974</v>
      </c>
      <c r="BF65">
        <f t="shared" si="27"/>
        <v>1799.8614797496493</v>
      </c>
      <c r="BG65">
        <v>18.308</v>
      </c>
      <c r="BI65" s="2">
        <f t="shared" si="28"/>
        <v>53.687887391961461</v>
      </c>
      <c r="BJ65">
        <f t="shared" si="29"/>
        <v>53.686459189985975</v>
      </c>
      <c r="BL65" s="2">
        <f t="shared" si="56"/>
        <v>1342.1971847990364</v>
      </c>
      <c r="BM65" s="67">
        <f t="shared" si="56"/>
        <v>1342.1614797496493</v>
      </c>
      <c r="BO65">
        <f t="shared" si="50"/>
        <v>36.497577980770942</v>
      </c>
      <c r="BP65">
        <f t="shared" si="43"/>
        <v>1773.6989966097053</v>
      </c>
    </row>
  </sheetData>
  <mergeCells count="12">
    <mergeCell ref="BH13:BH17"/>
    <mergeCell ref="AY22:BA27"/>
    <mergeCell ref="BO12:BP12"/>
    <mergeCell ref="C13:G13"/>
    <mergeCell ref="I13:M13"/>
    <mergeCell ref="O13:S13"/>
    <mergeCell ref="U13:Y13"/>
    <mergeCell ref="AA13:AE13"/>
    <mergeCell ref="AG13:AK13"/>
    <mergeCell ref="AM13:AQ13"/>
    <mergeCell ref="AS13:AW13"/>
    <mergeCell ref="BC13:BD13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5"/>
  <sheetViews>
    <sheetView topLeftCell="AX27" zoomScale="80" zoomScaleNormal="80" workbookViewId="0">
      <selection activeCell="C65" sqref="C65"/>
    </sheetView>
  </sheetViews>
  <sheetFormatPr defaultRowHeight="15" x14ac:dyDescent="0.25"/>
  <cols>
    <col min="2" max="2" width="9.7109375" customWidth="1"/>
    <col min="7" max="7" width="13.7109375" customWidth="1"/>
    <col min="8" max="8" width="13.140625" customWidth="1"/>
    <col min="9" max="9" width="11" customWidth="1"/>
    <col min="10" max="10" width="11.28515625" customWidth="1"/>
    <col min="11" max="11" width="12.28515625" customWidth="1"/>
    <col min="12" max="12" width="10.42578125" customWidth="1"/>
    <col min="13" max="13" width="12" customWidth="1"/>
    <col min="14" max="14" width="15.42578125" customWidth="1"/>
    <col min="15" max="15" width="12.85546875" customWidth="1"/>
    <col min="16" max="16" width="9.140625" customWidth="1"/>
    <col min="17" max="17" width="10.28515625" customWidth="1"/>
    <col min="18" max="18" width="10.5703125" customWidth="1"/>
    <col min="19" max="19" width="10" customWidth="1"/>
    <col min="20" max="20" width="16.140625" customWidth="1"/>
    <col min="21" max="21" width="11.42578125" customWidth="1"/>
    <col min="22" max="24" width="9.140625" customWidth="1"/>
    <col min="25" max="25" width="11.7109375" customWidth="1"/>
    <col min="26" max="26" width="12.42578125" customWidth="1"/>
    <col min="27" max="27" width="11.28515625" customWidth="1"/>
    <col min="28" max="28" width="11.140625" customWidth="1"/>
    <col min="29" max="29" width="11.28515625" customWidth="1"/>
    <col min="30" max="30" width="11.85546875" customWidth="1"/>
    <col min="31" max="31" width="11.42578125" customWidth="1"/>
    <col min="32" max="32" width="13.42578125" customWidth="1"/>
    <col min="33" max="33" width="11.85546875" customWidth="1"/>
    <col min="34" max="34" width="12" customWidth="1"/>
    <col min="35" max="36" width="11.7109375" customWidth="1"/>
    <col min="37" max="37" width="11.42578125" customWidth="1"/>
    <col min="38" max="38" width="16" customWidth="1"/>
    <col min="39" max="39" width="12.5703125" customWidth="1"/>
    <col min="40" max="41" width="11.140625" customWidth="1"/>
    <col min="42" max="42" width="12" customWidth="1"/>
    <col min="43" max="43" width="14.140625" customWidth="1"/>
    <col min="44" max="44" width="15.28515625" customWidth="1"/>
    <col min="45" max="45" width="13.7109375" customWidth="1"/>
    <col min="46" max="46" width="11.42578125" customWidth="1"/>
    <col min="47" max="47" width="11.28515625" customWidth="1"/>
    <col min="48" max="48" width="12.85546875" customWidth="1"/>
    <col min="49" max="53" width="13.5703125" customWidth="1"/>
    <col min="55" max="55" width="16.42578125" customWidth="1"/>
    <col min="56" max="56" width="10.140625" customWidth="1"/>
    <col min="57" max="57" width="11.5703125" customWidth="1"/>
    <col min="59" max="59" width="11.7109375" customWidth="1"/>
    <col min="60" max="60" width="22" customWidth="1"/>
    <col min="61" max="61" width="11" customWidth="1"/>
    <col min="62" max="62" width="11.28515625" customWidth="1"/>
    <col min="64" max="64" width="12" customWidth="1"/>
    <col min="65" max="65" width="11.42578125" customWidth="1"/>
  </cols>
  <sheetData>
    <row r="1" spans="1:68" x14ac:dyDescent="0.25">
      <c r="A1" s="31"/>
    </row>
    <row r="3" spans="1:68" x14ac:dyDescent="0.25">
      <c r="A3" s="32"/>
      <c r="B3" s="32"/>
      <c r="C3" s="20"/>
    </row>
    <row r="4" spans="1:68" x14ac:dyDescent="0.25">
      <c r="A4" s="102">
        <v>25</v>
      </c>
      <c r="B4" s="102" t="s">
        <v>88</v>
      </c>
      <c r="C4" s="24"/>
      <c r="D4" s="24"/>
    </row>
    <row r="5" spans="1:68" x14ac:dyDescent="0.25">
      <c r="A5" s="24"/>
    </row>
    <row r="6" spans="1:68" x14ac:dyDescent="0.25">
      <c r="A6" s="102">
        <v>0.75</v>
      </c>
      <c r="B6" s="20" t="s">
        <v>57</v>
      </c>
      <c r="F6" s="6" t="s">
        <v>36</v>
      </c>
      <c r="G6" s="6" t="s">
        <v>37</v>
      </c>
      <c r="H6" s="6" t="s">
        <v>38</v>
      </c>
      <c r="I6" s="6" t="s">
        <v>39</v>
      </c>
      <c r="J6" s="6" t="s">
        <v>40</v>
      </c>
      <c r="K6" s="6" t="s">
        <v>41</v>
      </c>
      <c r="L6" s="6" t="s">
        <v>63</v>
      </c>
      <c r="M6" s="6" t="s">
        <v>52</v>
      </c>
    </row>
    <row r="7" spans="1:68" x14ac:dyDescent="0.25">
      <c r="A7" s="102">
        <v>0.5</v>
      </c>
      <c r="B7" s="20" t="s">
        <v>58</v>
      </c>
      <c r="E7" s="24" t="s">
        <v>61</v>
      </c>
      <c r="F7" s="24">
        <v>0.19</v>
      </c>
      <c r="G7" s="24">
        <v>0.58799999999999997</v>
      </c>
      <c r="H7" s="24">
        <v>0.13</v>
      </c>
      <c r="I7" s="24">
        <v>5.0000000000000001E-3</v>
      </c>
      <c r="J7" s="24">
        <v>0.04</v>
      </c>
      <c r="K7" s="24">
        <v>2E-3</v>
      </c>
      <c r="L7" s="24">
        <v>0.03</v>
      </c>
      <c r="M7" s="24">
        <v>1.4999999999999999E-2</v>
      </c>
    </row>
    <row r="8" spans="1:68" x14ac:dyDescent="0.25">
      <c r="A8" s="20"/>
      <c r="B8" s="20"/>
      <c r="E8" s="24" t="s">
        <v>62</v>
      </c>
      <c r="F8" s="24">
        <v>0.4</v>
      </c>
      <c r="G8" s="24">
        <v>0.17</v>
      </c>
      <c r="H8" s="24">
        <v>7.0000000000000007E-2</v>
      </c>
      <c r="I8" s="24">
        <v>3.5000000000000003E-2</v>
      </c>
      <c r="J8" s="24">
        <v>7.0000000000000007E-2</v>
      </c>
      <c r="K8" s="24">
        <v>0.05</v>
      </c>
      <c r="L8" s="24">
        <v>0.03</v>
      </c>
      <c r="M8" s="24">
        <v>0.17</v>
      </c>
    </row>
    <row r="9" spans="1:68" x14ac:dyDescent="0.25">
      <c r="A9" s="20"/>
      <c r="B9" s="20"/>
      <c r="E9" t="s">
        <v>64</v>
      </c>
      <c r="F9" s="41">
        <f>EXP(-F8)</f>
        <v>0.67032004603563933</v>
      </c>
      <c r="G9" s="41">
        <f t="shared" ref="G9:M9" si="0">EXP(-G8)</f>
        <v>0.8436648165963837</v>
      </c>
      <c r="H9" s="41">
        <f t="shared" si="0"/>
        <v>0.93239381990594827</v>
      </c>
      <c r="I9" s="41">
        <f t="shared" si="0"/>
        <v>0.96560541625756646</v>
      </c>
      <c r="J9" s="41">
        <f t="shared" si="0"/>
        <v>0.93239381990594827</v>
      </c>
      <c r="K9" s="41">
        <f t="shared" si="0"/>
        <v>0.95122942450071402</v>
      </c>
      <c r="L9" s="41">
        <f t="shared" si="0"/>
        <v>0.97044553354850815</v>
      </c>
      <c r="M9" s="41">
        <f t="shared" si="0"/>
        <v>0.8436648165963837</v>
      </c>
      <c r="BC9" t="s">
        <v>89</v>
      </c>
      <c r="BE9" t="s">
        <v>90</v>
      </c>
      <c r="BG9" t="s">
        <v>92</v>
      </c>
    </row>
    <row r="10" spans="1:68" x14ac:dyDescent="0.25">
      <c r="A10" s="20">
        <f>16/12</f>
        <v>1.3333333333333333</v>
      </c>
      <c r="B10" s="20" t="s">
        <v>72</v>
      </c>
      <c r="E10" t="s">
        <v>65</v>
      </c>
      <c r="F10" s="41">
        <f>LN(2)/F8</f>
        <v>1.732867951399863</v>
      </c>
      <c r="G10" s="41">
        <f t="shared" ref="G10:M10" si="1">LN(2)/G8</f>
        <v>4.077336356234972</v>
      </c>
      <c r="H10" s="41">
        <f t="shared" si="1"/>
        <v>9.9021025794277886</v>
      </c>
      <c r="I10" s="41">
        <f t="shared" si="1"/>
        <v>19.804205158855577</v>
      </c>
      <c r="J10" s="41">
        <f t="shared" si="1"/>
        <v>9.9021025794277886</v>
      </c>
      <c r="K10" s="41">
        <f t="shared" si="1"/>
        <v>13.862943611198904</v>
      </c>
      <c r="L10" s="41">
        <f t="shared" si="1"/>
        <v>23.104906018664845</v>
      </c>
      <c r="M10" s="41">
        <f t="shared" si="1"/>
        <v>4.077336356234972</v>
      </c>
    </row>
    <row r="11" spans="1:68" x14ac:dyDescent="0.25">
      <c r="BI11" t="s">
        <v>97</v>
      </c>
      <c r="BJ11" t="s">
        <v>99</v>
      </c>
      <c r="BL11" t="s">
        <v>100</v>
      </c>
      <c r="BM11" t="s">
        <v>101</v>
      </c>
    </row>
    <row r="12" spans="1:68" x14ac:dyDescent="0.25">
      <c r="T12" t="s">
        <v>102</v>
      </c>
      <c r="Z12" t="s">
        <v>102</v>
      </c>
      <c r="AF12" t="s">
        <v>102</v>
      </c>
      <c r="AL12" t="s">
        <v>102</v>
      </c>
      <c r="AR12" t="s">
        <v>102</v>
      </c>
      <c r="BI12" t="s">
        <v>98</v>
      </c>
      <c r="BJ12" t="s">
        <v>98</v>
      </c>
      <c r="BL12" t="s">
        <v>98</v>
      </c>
      <c r="BM12" t="s">
        <v>98</v>
      </c>
      <c r="BO12" s="122" t="s">
        <v>102</v>
      </c>
      <c r="BP12" s="122"/>
    </row>
    <row r="13" spans="1:68" x14ac:dyDescent="0.25">
      <c r="C13" s="123" t="s">
        <v>66</v>
      </c>
      <c r="D13" s="123"/>
      <c r="E13" s="123"/>
      <c r="F13" s="123"/>
      <c r="G13" s="123"/>
      <c r="H13" t="s">
        <v>102</v>
      </c>
      <c r="I13" s="124" t="s">
        <v>73</v>
      </c>
      <c r="J13" s="124"/>
      <c r="K13" s="124"/>
      <c r="L13" s="124"/>
      <c r="M13" s="124"/>
      <c r="N13" t="s">
        <v>102</v>
      </c>
      <c r="O13" s="125" t="s">
        <v>76</v>
      </c>
      <c r="P13" s="125"/>
      <c r="Q13" s="125"/>
      <c r="R13" s="125"/>
      <c r="S13" s="125"/>
      <c r="U13" s="126" t="s">
        <v>77</v>
      </c>
      <c r="V13" s="126"/>
      <c r="W13" s="126"/>
      <c r="X13" s="126"/>
      <c r="Y13" s="126"/>
      <c r="AA13" s="127" t="s">
        <v>80</v>
      </c>
      <c r="AB13" s="127"/>
      <c r="AC13" s="127"/>
      <c r="AD13" s="127"/>
      <c r="AE13" s="127"/>
      <c r="AG13" s="128" t="s">
        <v>81</v>
      </c>
      <c r="AH13" s="128"/>
      <c r="AI13" s="128"/>
      <c r="AJ13" s="128"/>
      <c r="AK13" s="128"/>
      <c r="AM13" s="129" t="s">
        <v>83</v>
      </c>
      <c r="AN13" s="129"/>
      <c r="AO13" s="129"/>
      <c r="AP13" s="129"/>
      <c r="AQ13" s="129"/>
      <c r="AS13" s="130" t="s">
        <v>85</v>
      </c>
      <c r="AT13" s="130"/>
      <c r="AU13" s="130"/>
      <c r="AV13" s="130"/>
      <c r="AW13" s="130"/>
      <c r="AX13" s="116"/>
      <c r="AY13" s="116"/>
      <c r="AZ13" s="116"/>
      <c r="BA13" s="116"/>
      <c r="BC13" s="131" t="s">
        <v>94</v>
      </c>
      <c r="BD13" s="131"/>
      <c r="BG13" s="37" t="s">
        <v>95</v>
      </c>
      <c r="BH13" s="121" t="s">
        <v>110</v>
      </c>
      <c r="BI13" s="105" t="s">
        <v>96</v>
      </c>
      <c r="BJ13" s="102" t="s">
        <v>96</v>
      </c>
      <c r="BL13" s="105" t="s">
        <v>96</v>
      </c>
      <c r="BM13" s="102" t="s">
        <v>96</v>
      </c>
      <c r="BO13" t="s">
        <v>104</v>
      </c>
      <c r="BP13" t="s">
        <v>105</v>
      </c>
    </row>
    <row r="14" spans="1:68" x14ac:dyDescent="0.25">
      <c r="A14" s="102" t="s">
        <v>1</v>
      </c>
      <c r="B14" s="102" t="s">
        <v>54</v>
      </c>
      <c r="C14" s="39" t="s">
        <v>71</v>
      </c>
      <c r="D14" s="39" t="s">
        <v>68</v>
      </c>
      <c r="E14" s="39" t="s">
        <v>67</v>
      </c>
      <c r="F14" s="39" t="s">
        <v>70</v>
      </c>
      <c r="G14" s="107" t="s">
        <v>69</v>
      </c>
      <c r="I14" s="44" t="s">
        <v>74</v>
      </c>
      <c r="J14" s="44" t="s">
        <v>68</v>
      </c>
      <c r="K14" s="44" t="s">
        <v>67</v>
      </c>
      <c r="L14" s="44" t="s">
        <v>70</v>
      </c>
      <c r="M14" s="108" t="s">
        <v>69</v>
      </c>
      <c r="O14" s="47" t="s">
        <v>75</v>
      </c>
      <c r="P14" s="47" t="s">
        <v>68</v>
      </c>
      <c r="Q14" s="47" t="s">
        <v>67</v>
      </c>
      <c r="R14" s="47" t="s">
        <v>70</v>
      </c>
      <c r="S14" s="109" t="s">
        <v>69</v>
      </c>
      <c r="U14" s="50" t="s">
        <v>78</v>
      </c>
      <c r="V14" s="50" t="s">
        <v>68</v>
      </c>
      <c r="W14" s="50" t="s">
        <v>67</v>
      </c>
      <c r="X14" s="50" t="s">
        <v>70</v>
      </c>
      <c r="Y14" s="110" t="s">
        <v>69</v>
      </c>
      <c r="AA14" s="53" t="s">
        <v>79</v>
      </c>
      <c r="AB14" s="53" t="s">
        <v>68</v>
      </c>
      <c r="AC14" s="53" t="s">
        <v>67</v>
      </c>
      <c r="AD14" s="53" t="s">
        <v>70</v>
      </c>
      <c r="AE14" s="111" t="s">
        <v>69</v>
      </c>
      <c r="AG14" s="57" t="s">
        <v>82</v>
      </c>
      <c r="AH14" s="57" t="s">
        <v>68</v>
      </c>
      <c r="AI14" s="57" t="s">
        <v>67</v>
      </c>
      <c r="AJ14" s="57" t="s">
        <v>70</v>
      </c>
      <c r="AK14" s="106" t="s">
        <v>69</v>
      </c>
      <c r="AM14" s="61" t="s">
        <v>84</v>
      </c>
      <c r="AN14" s="61" t="s">
        <v>68</v>
      </c>
      <c r="AO14" s="61" t="s">
        <v>67</v>
      </c>
      <c r="AP14" s="61" t="s">
        <v>70</v>
      </c>
      <c r="AQ14" s="103" t="s">
        <v>69</v>
      </c>
      <c r="AS14" s="65" t="s">
        <v>86</v>
      </c>
      <c r="AT14" s="65" t="s">
        <v>68</v>
      </c>
      <c r="AU14" s="65" t="s">
        <v>67</v>
      </c>
      <c r="AV14" s="65" t="s">
        <v>70</v>
      </c>
      <c r="AW14" s="104" t="s">
        <v>69</v>
      </c>
      <c r="AX14" s="116"/>
      <c r="AY14" s="116"/>
      <c r="AZ14" s="116"/>
      <c r="BA14" s="116"/>
      <c r="BC14" s="105" t="s">
        <v>87</v>
      </c>
      <c r="BD14" s="105" t="s">
        <v>91</v>
      </c>
      <c r="BG14" s="37" t="s">
        <v>93</v>
      </c>
      <c r="BH14" s="121"/>
      <c r="BI14" s="105" t="s">
        <v>93</v>
      </c>
      <c r="BJ14" s="102" t="s">
        <v>93</v>
      </c>
      <c r="BL14" s="105" t="s">
        <v>91</v>
      </c>
      <c r="BM14" s="102" t="s">
        <v>91</v>
      </c>
      <c r="BO14" t="s">
        <v>103</v>
      </c>
      <c r="BP14" t="s">
        <v>103</v>
      </c>
    </row>
    <row r="15" spans="1:68" x14ac:dyDescent="0.25">
      <c r="A15" s="24">
        <v>2000</v>
      </c>
      <c r="B15" s="24">
        <v>0.91</v>
      </c>
      <c r="C15" s="40">
        <f>INDEX((WasteGen!$I$2:$I$52),MATCH(A15,WasteGen!$A$2:$A$52,0))</f>
        <v>29.904990459750007</v>
      </c>
      <c r="D15" s="40">
        <f t="shared" ref="D15:D65" si="2">C15*$F$7*$A$6*B15</f>
        <v>3.8779296378680823</v>
      </c>
      <c r="E15" s="40">
        <f>D15</f>
        <v>3.8779296378680823</v>
      </c>
      <c r="F15" s="40">
        <v>0</v>
      </c>
      <c r="G15" s="34">
        <f>F15*$A$7*$A$10</f>
        <v>0</v>
      </c>
      <c r="H15">
        <f>C15*$F$7*(1-$A$6)*B15</f>
        <v>1.2926432126226941</v>
      </c>
      <c r="I15" s="45">
        <f>INDEX((WasteGen!$J$2:$J$52),MATCH(A15,WasteGen!$A$2:$A$52,0))</f>
        <v>99.683301532500025</v>
      </c>
      <c r="J15" s="45">
        <f>I15*B15*$A$6*$G$7</f>
        <v>40.003905738007582</v>
      </c>
      <c r="K15" s="45">
        <f>J15</f>
        <v>40.003905738007582</v>
      </c>
      <c r="L15" s="45">
        <v>0</v>
      </c>
      <c r="M15" s="43">
        <f>L15*$A$7*$A$10</f>
        <v>0</v>
      </c>
      <c r="N15">
        <f>I15*B15*(1-$A$6)*$G$7</f>
        <v>13.334635246002527</v>
      </c>
      <c r="O15" s="48">
        <f>INDEX((WasteGen!$K$2:$K$52),MATCH(A15,WasteGen!$A$2:$A$52,0))</f>
        <v>23.923992367800004</v>
      </c>
      <c r="P15" s="48">
        <f>O15*B15*$A$6*$H$7</f>
        <v>2.1226562228330557</v>
      </c>
      <c r="Q15" s="48">
        <f>P15</f>
        <v>2.1226562228330557</v>
      </c>
      <c r="R15" s="48">
        <v>0</v>
      </c>
      <c r="S15" s="49">
        <f>R15*$A$7*$A$10</f>
        <v>0</v>
      </c>
      <c r="T15">
        <f>O15*B15*(1-$A$6)*$H$7</f>
        <v>0.70755207427768518</v>
      </c>
      <c r="U15" s="51">
        <f>INDEX((WasteGen!$L$2:$L$52),MATCH(A15,WasteGen!$A$2:$A$52,0))</f>
        <v>3.987332061300001</v>
      </c>
      <c r="V15" s="51">
        <f>U15*B15*$A$6*$I$7</f>
        <v>1.3606770659186253E-2</v>
      </c>
      <c r="W15" s="51">
        <f>V15</f>
        <v>1.3606770659186253E-2</v>
      </c>
      <c r="X15" s="51">
        <v>0</v>
      </c>
      <c r="Y15" s="36">
        <f>X15*$A$7*$A$10</f>
        <v>0</v>
      </c>
      <c r="Z15">
        <f>U15*B15*(1-$A$6)*$I$7</f>
        <v>4.5355902197287516E-3</v>
      </c>
      <c r="AA15" s="54">
        <f>INDEX((WasteGen!$M$2:$M$52),MATCH(A15,WasteGen!$A$2:$A$52,0))</f>
        <v>9.9683301532500028</v>
      </c>
      <c r="AB15" s="54">
        <f>AA15*B15*$A$6*$J$7</f>
        <v>0.27213541318372508</v>
      </c>
      <c r="AC15" s="54">
        <f>AB15</f>
        <v>0.27213541318372508</v>
      </c>
      <c r="AD15" s="54">
        <v>0</v>
      </c>
      <c r="AE15" s="21">
        <f>AD15*$A$7*$A$10</f>
        <v>0</v>
      </c>
      <c r="AF15">
        <f>AA15*B15*(1-$A$6)*$J$7</f>
        <v>9.0711804394575032E-2</v>
      </c>
      <c r="AG15" s="58">
        <f>INDEX((WasteGen!$N$2:$N$52),MATCH(A15,WasteGen!$A$2:$A$52,0))</f>
        <v>0.59809980919500016</v>
      </c>
      <c r="AH15" s="58">
        <f>AG15*$K$7*B15*$A$6</f>
        <v>8.1640623955117533E-4</v>
      </c>
      <c r="AI15" s="58">
        <f>AH15</f>
        <v>8.1640623955117533E-4</v>
      </c>
      <c r="AJ15" s="58">
        <v>0</v>
      </c>
      <c r="AK15" s="56">
        <f>AJ15*$A$7*$A$10</f>
        <v>0</v>
      </c>
      <c r="AL15">
        <f>AG15*$K$7*B15*(1-$A$6)</f>
        <v>2.7213541318372509E-4</v>
      </c>
      <c r="AM15" s="62">
        <f>INDEX((WasteGen!$P$2:$P$52),MATCH(A15,WasteGen!$A$2:$A$52,0))</f>
        <v>0</v>
      </c>
      <c r="AN15" s="62">
        <f>AM15*$L$7*$A$6*B15</f>
        <v>0</v>
      </c>
      <c r="AO15" s="62"/>
      <c r="AP15" s="62"/>
      <c r="AQ15" s="60">
        <f>AP15*$A$7*$A$10</f>
        <v>0</v>
      </c>
      <c r="AS15" s="68">
        <f>INDEX((WasteGen!$Q$2:$Q$52),MATCH(A15,WasteGen!$A$2:$A$52,0))</f>
        <v>0</v>
      </c>
      <c r="AT15" s="68">
        <f>AS15*$M$7*$A$6*B15</f>
        <v>0</v>
      </c>
      <c r="AU15" s="68"/>
      <c r="AV15" s="68"/>
      <c r="AW15" s="64"/>
      <c r="AX15" s="3"/>
      <c r="AY15" s="3"/>
      <c r="AZ15" s="3"/>
      <c r="BA15" s="3"/>
      <c r="BC15" s="2">
        <f>AW15+AQ15+AK15+AE15+Y15+S15+M15+G15</f>
        <v>0</v>
      </c>
      <c r="BD15" s="2">
        <f>BC15*$A$4</f>
        <v>0</v>
      </c>
      <c r="BE15">
        <f>AQ15+AK15+AE15+Y15+S15+M15+G15</f>
        <v>0</v>
      </c>
      <c r="BF15">
        <f>BE15*$A$4</f>
        <v>0</v>
      </c>
      <c r="BG15" s="38"/>
      <c r="BH15" s="121"/>
      <c r="BI15" s="2">
        <f>BC15-BG15</f>
        <v>0</v>
      </c>
      <c r="BJ15">
        <f>BE15-BG15</f>
        <v>0</v>
      </c>
      <c r="BL15" s="2">
        <f>BI15*$A$4</f>
        <v>0</v>
      </c>
      <c r="BM15">
        <f>BJ15*$A$4</f>
        <v>0</v>
      </c>
      <c r="BO15">
        <f>AR15+AL15+AF15+Z15+T15+N15+H15</f>
        <v>15.430350062930394</v>
      </c>
      <c r="BP15">
        <f>BO15</f>
        <v>15.430350062930394</v>
      </c>
    </row>
    <row r="16" spans="1:68" x14ac:dyDescent="0.25">
      <c r="A16" s="24">
        <f>A15+1</f>
        <v>2001</v>
      </c>
      <c r="B16" s="24">
        <v>0.96</v>
      </c>
      <c r="C16" s="40">
        <f>INDEX((WasteGen!$I$2:$I$52),MATCH(A16,WasteGen!$A$2:$A$52,0))</f>
        <v>40.483230837720001</v>
      </c>
      <c r="D16" s="40">
        <f t="shared" si="2"/>
        <v>5.5381059786000968</v>
      </c>
      <c r="E16" s="40">
        <f t="shared" ref="E16:E65" si="3">D16+(E15*$F$9)</f>
        <v>8.1375599519787993</v>
      </c>
      <c r="F16" s="40">
        <f>E15*(1-Sce3Recycle!$F$9)</f>
        <v>1.2784756644893793</v>
      </c>
      <c r="G16" s="34">
        <f t="shared" ref="G16:G65" si="4">F16*$A$7*$A$10</f>
        <v>0.85231710965958618</v>
      </c>
      <c r="H16">
        <f t="shared" ref="H16:H65" si="5">C16*$F$7*(1-$A$6)*B16</f>
        <v>1.846035326200032</v>
      </c>
      <c r="I16" s="45">
        <f>INDEX((WasteGen!$J$2:$J$52),MATCH(A16,WasteGen!$A$2:$A$52,0))</f>
        <v>134.9441027924</v>
      </c>
      <c r="J16" s="45">
        <f t="shared" ref="J16:J65" si="6">I16*B16*$A$6*$G$7</f>
        <v>57.129935358190458</v>
      </c>
      <c r="K16" s="45">
        <f>J16+K15*$G$9</f>
        <v>90.879823155785644</v>
      </c>
      <c r="L16" s="45">
        <f>K15*(1-$G$9)</f>
        <v>6.2540179404123935</v>
      </c>
      <c r="M16" s="43">
        <f t="shared" ref="M16:M65" si="7">L16*$A$7*$A$10</f>
        <v>4.169345293608262</v>
      </c>
      <c r="N16">
        <f t="shared" ref="N16:N65" si="8">I16*B16*(1-$A$6)*$G$7</f>
        <v>19.043311786063487</v>
      </c>
      <c r="O16" s="48">
        <f>INDEX((WasteGen!$K$2:$K$52),MATCH(A16,WasteGen!$A$2:$A$52,0))</f>
        <v>32.386584670175999</v>
      </c>
      <c r="P16" s="48">
        <f t="shared" ref="P16:P65" si="9">O16*B16*$A$6*$H$7</f>
        <v>3.0313843251284736</v>
      </c>
      <c r="Q16" s="48">
        <f>P16+(Q15*$H$9)</f>
        <v>5.0105358690829185</v>
      </c>
      <c r="R16" s="48">
        <f>Q15*(1-$H$9)</f>
        <v>0.14350467887861115</v>
      </c>
      <c r="S16" s="49">
        <f t="shared" ref="S16:S65" si="10">R16*$A$7*$A$10</f>
        <v>9.5669785919074102E-2</v>
      </c>
      <c r="T16">
        <f t="shared" ref="T16:T65" si="11">O16*B16*(1-$A$6)*$H$7</f>
        <v>1.0104614417094913</v>
      </c>
      <c r="U16" s="51">
        <f>INDEX((WasteGen!$L$2:$L$52),MATCH(A16,WasteGen!$A$2:$A$52,0))</f>
        <v>5.3977641116960005</v>
      </c>
      <c r="V16" s="51">
        <f t="shared" ref="V16:V65" si="12">U16*B16*$A$6*$I$7</f>
        <v>1.9431950802105601E-2</v>
      </c>
      <c r="W16" s="51">
        <f>V16+(W15*$I$9)</f>
        <v>3.2570722248390388E-2</v>
      </c>
      <c r="X16" s="51">
        <f>W15*(1-$I$9)</f>
        <v>4.6799921290146916E-4</v>
      </c>
      <c r="Y16" s="36">
        <f t="shared" ref="Y16:Y65" si="13">X16*$A$7*$A$10</f>
        <v>3.1199947526764607E-4</v>
      </c>
      <c r="Z16">
        <f t="shared" ref="Z16:Z65" si="14">U16*B16*(1-$A$6)*$I$7</f>
        <v>6.4773169340352002E-3</v>
      </c>
      <c r="AA16" s="54">
        <f>INDEX((WasteGen!$M$2:$M$52),MATCH(A16,WasteGen!$A$2:$A$52,0))</f>
        <v>13.49441027924</v>
      </c>
      <c r="AB16" s="54">
        <f t="shared" ref="AB16:AB65" si="15">AA16*B16*$A$6*$J$7</f>
        <v>0.38863901604211193</v>
      </c>
      <c r="AC16" s="54">
        <f>AB16+AC15*$J$9</f>
        <v>0.64237639347216891</v>
      </c>
      <c r="AD16" s="54">
        <f>AC15*(1-$J$9)</f>
        <v>1.8398035753668097E-2</v>
      </c>
      <c r="AE16" s="21">
        <f t="shared" ref="AE16:AE65" si="16">AD16*$A$7*$A$10</f>
        <v>1.2265357169112064E-2</v>
      </c>
      <c r="AF16">
        <f t="shared" ref="AF16:AF65" si="17">AA16*B16*(1-$A$6)*$J$7</f>
        <v>0.129546338680704</v>
      </c>
      <c r="AG16" s="58">
        <f>INDEX((WasteGen!$N$2:$N$52),MATCH(A16,WasteGen!$A$2:$A$52,0))</f>
        <v>0.80966461675440005</v>
      </c>
      <c r="AH16" s="58">
        <f t="shared" ref="AH16:AH65" si="18">AG16*$K$7*B16*$A$6</f>
        <v>1.1659170481263361E-3</v>
      </c>
      <c r="AI16" s="58">
        <f>AH16+(AI15*$K$9)</f>
        <v>1.9425066855333927E-3</v>
      </c>
      <c r="AJ16" s="58">
        <f>AI15*(1-$K$9)</f>
        <v>3.9816602144118753E-5</v>
      </c>
      <c r="AK16" s="56">
        <f t="shared" ref="AK16:AK65" si="19">AJ16*$A$7*$A$10</f>
        <v>2.6544401429412499E-5</v>
      </c>
      <c r="AL16">
        <f t="shared" ref="AL16:AL65" si="20">AG16*$K$7*B16*(1-$A$6)</f>
        <v>3.8863901604211201E-4</v>
      </c>
      <c r="AM16" s="62">
        <f>INDEX((WasteGen!$P$2:$P$52),MATCH(A16,WasteGen!$A$2:$A$52,0))</f>
        <v>0</v>
      </c>
      <c r="AN16" s="62">
        <f t="shared" ref="AN16:AN65" si="21">AM16*$L$7*$A$6*B16</f>
        <v>0</v>
      </c>
      <c r="AO16" s="62"/>
      <c r="AP16" s="62"/>
      <c r="AQ16" s="60">
        <f t="shared" ref="AQ16:AQ65" si="22">AP16*$A$7*$A$10</f>
        <v>0</v>
      </c>
      <c r="AS16" s="68">
        <f>INDEX((WasteGen!$Q$2:$Q$52),MATCH(A16,WasteGen!$A$2:$A$52,0))</f>
        <v>0</v>
      </c>
      <c r="AT16" s="68">
        <f t="shared" ref="AT16:AT65" si="23">AS16*$M$7*$A$6*B16</f>
        <v>0</v>
      </c>
      <c r="AU16" s="68"/>
      <c r="AV16" s="68"/>
      <c r="AW16" s="64"/>
      <c r="AX16" s="3"/>
      <c r="AY16" s="3"/>
      <c r="AZ16" s="3"/>
      <c r="BA16" s="3"/>
      <c r="BC16" s="2">
        <f t="shared" ref="BC16:BC65" si="24">AW16+AQ16+AK16+AE16+Y16+S16+M16+G16</f>
        <v>5.1299360902327313</v>
      </c>
      <c r="BD16" s="2">
        <f t="shared" ref="BD16:BD65" si="25">BC16*$A$4</f>
        <v>128.24840225581829</v>
      </c>
      <c r="BE16">
        <f t="shared" ref="BE16:BE65" si="26">AQ16+AK16+AE16+Y16+S16+M16+G16</f>
        <v>5.1299360902327313</v>
      </c>
      <c r="BF16">
        <f t="shared" ref="BF16:BF65" si="27">BE16*$A$4</f>
        <v>128.24840225581829</v>
      </c>
      <c r="BG16" s="38"/>
      <c r="BH16" s="121"/>
      <c r="BI16" s="2">
        <f t="shared" ref="BI16:BI65" si="28">BC16-BG16</f>
        <v>5.1299360902327313</v>
      </c>
      <c r="BJ16">
        <f t="shared" ref="BJ16:BJ65" si="29">BE16-BG16</f>
        <v>5.1299360902327313</v>
      </c>
      <c r="BL16" s="2">
        <f t="shared" ref="BL16:BM46" si="30">BI16*$A$4</f>
        <v>128.24840225581829</v>
      </c>
      <c r="BM16">
        <f t="shared" si="30"/>
        <v>128.24840225581829</v>
      </c>
      <c r="BO16">
        <f t="shared" ref="BO16:BO28" si="31">AR16+AL16+AF16+Z16+T16+N16+H16</f>
        <v>22.03622084860379</v>
      </c>
      <c r="BP16">
        <f>BO16+BP15</f>
        <v>37.466570911534184</v>
      </c>
    </row>
    <row r="17" spans="1:68" x14ac:dyDescent="0.25">
      <c r="A17" s="24">
        <f t="shared" ref="A17:A29" si="32">A16+1</f>
        <v>2002</v>
      </c>
      <c r="B17" s="24">
        <v>1</v>
      </c>
      <c r="C17" s="40">
        <f>INDEX((WasteGen!$I$2:$I$52),MATCH(A17,WasteGen!$A$2:$A$52,0))</f>
        <v>54.586830322499999</v>
      </c>
      <c r="D17" s="40">
        <f t="shared" si="2"/>
        <v>7.7786233209562496</v>
      </c>
      <c r="E17" s="40">
        <f t="shared" si="3"/>
        <v>13.233392882584454</v>
      </c>
      <c r="F17" s="40">
        <f>E16*(1-Sce3Recycle!$F$9)</f>
        <v>2.6827903903505956</v>
      </c>
      <c r="G17" s="34">
        <f t="shared" si="4"/>
        <v>1.7885269269003969</v>
      </c>
      <c r="H17">
        <f t="shared" si="5"/>
        <v>2.59287444031875</v>
      </c>
      <c r="I17" s="45">
        <f>INDEX((WasteGen!$J$2:$J$52),MATCH(A17,WasteGen!$A$2:$A$52,0))</f>
        <v>181.95610107499999</v>
      </c>
      <c r="J17" s="45">
        <f t="shared" si="6"/>
        <v>80.242640574074997</v>
      </c>
      <c r="K17" s="45">
        <f t="shared" ref="K17:K65" si="33">J17+K16*$G$9</f>
        <v>156.91474990911269</v>
      </c>
      <c r="L17" s="45">
        <f t="shared" ref="L17:L65" si="34">K16*(1-$G$9)</f>
        <v>14.207713820747964</v>
      </c>
      <c r="M17" s="43">
        <f t="shared" si="7"/>
        <v>9.4718092138319747</v>
      </c>
      <c r="N17">
        <f t="shared" si="8"/>
        <v>26.747546858024997</v>
      </c>
      <c r="O17" s="48">
        <f>INDEX((WasteGen!$K$2:$K$52),MATCH(A17,WasteGen!$A$2:$A$52,0))</f>
        <v>43.669464257999998</v>
      </c>
      <c r="P17" s="48">
        <f t="shared" si="9"/>
        <v>4.2577727651549999</v>
      </c>
      <c r="Q17" s="48">
        <f t="shared" ref="Q17:Q65" si="35">P17+(Q16*$H$9)</f>
        <v>8.929565443904993</v>
      </c>
      <c r="R17" s="48">
        <f t="shared" ref="R17:R65" si="36">Q16*(1-$H$9)</f>
        <v>0.33874319033292577</v>
      </c>
      <c r="S17" s="49">
        <f t="shared" si="10"/>
        <v>0.22582879355528385</v>
      </c>
      <c r="T17">
        <f t="shared" si="11"/>
        <v>1.419257588385</v>
      </c>
      <c r="U17" s="51">
        <f>INDEX((WasteGen!$L$2:$L$52),MATCH(A17,WasteGen!$A$2:$A$52,0))</f>
        <v>7.2782440429999999</v>
      </c>
      <c r="V17" s="51">
        <f t="shared" si="12"/>
        <v>2.7293415161250001E-2</v>
      </c>
      <c r="W17" s="51">
        <f t="shared" ref="W17:W65" si="37">V17+(W16*$I$9)</f>
        <v>5.8743880975716582E-2</v>
      </c>
      <c r="X17" s="51">
        <f t="shared" ref="X17:X65" si="38">W16*(1-$I$9)</f>
        <v>1.1202564339238064E-3</v>
      </c>
      <c r="Y17" s="36">
        <f t="shared" si="13"/>
        <v>7.4683762261587095E-4</v>
      </c>
      <c r="Z17">
        <f t="shared" si="14"/>
        <v>9.0978050537499997E-3</v>
      </c>
      <c r="AA17" s="54">
        <f>INDEX((WasteGen!$M$2:$M$52),MATCH(A17,WasteGen!$A$2:$A$52,0))</f>
        <v>18.195610107499999</v>
      </c>
      <c r="AB17" s="54">
        <f t="shared" si="15"/>
        <v>0.54586830322499991</v>
      </c>
      <c r="AC17" s="54">
        <f t="shared" ref="AC17:AC65" si="39">AB17+AC16*$J$9</f>
        <v>1.1448160825519218</v>
      </c>
      <c r="AD17" s="54">
        <f t="shared" ref="AD17:AD65" si="40">AC16*(1-$J$9)</f>
        <v>4.3428614145246888E-2</v>
      </c>
      <c r="AE17" s="21">
        <f t="shared" si="16"/>
        <v>2.895240943016459E-2</v>
      </c>
      <c r="AF17">
        <f t="shared" si="17"/>
        <v>0.18195610107499999</v>
      </c>
      <c r="AG17" s="58">
        <f>INDEX((WasteGen!$N$2:$N$52),MATCH(A17,WasteGen!$A$2:$A$52,0))</f>
        <v>1.09173660645</v>
      </c>
      <c r="AH17" s="58">
        <f t="shared" si="18"/>
        <v>1.6376049096750002E-3</v>
      </c>
      <c r="AI17" s="58">
        <f t="shared" ref="AI17:AI65" si="41">AH17+(AI16*$K$9)</f>
        <v>3.4853744262437186E-3</v>
      </c>
      <c r="AJ17" s="58">
        <f t="shared" ref="AJ17:AJ65" si="42">AI16*(1-$K$9)</f>
        <v>9.4737168964674105E-5</v>
      </c>
      <c r="AK17" s="56">
        <f t="shared" si="19"/>
        <v>6.3158112643116061E-5</v>
      </c>
      <c r="AL17">
        <f t="shared" si="20"/>
        <v>5.4586830322500004E-4</v>
      </c>
      <c r="AM17" s="62">
        <f>INDEX((WasteGen!$P$2:$P$52),MATCH(A17,WasteGen!$A$2:$A$52,0))</f>
        <v>0</v>
      </c>
      <c r="AN17" s="62">
        <f t="shared" si="21"/>
        <v>0</v>
      </c>
      <c r="AO17" s="62"/>
      <c r="AP17" s="62"/>
      <c r="AQ17" s="60">
        <f t="shared" si="22"/>
        <v>0</v>
      </c>
      <c r="AS17" s="68">
        <f>INDEX((WasteGen!$Q$2:$Q$52),MATCH(A17,WasteGen!$A$2:$A$52,0))</f>
        <v>0</v>
      </c>
      <c r="AT17" s="68">
        <f t="shared" si="23"/>
        <v>0</v>
      </c>
      <c r="AU17" s="68"/>
      <c r="AV17" s="68"/>
      <c r="AW17" s="64"/>
      <c r="AX17" s="3"/>
      <c r="AY17" s="3"/>
      <c r="AZ17" s="3"/>
      <c r="BA17" s="3"/>
      <c r="BC17" s="2">
        <f t="shared" si="24"/>
        <v>11.51592733945308</v>
      </c>
      <c r="BD17" s="2">
        <f t="shared" si="25"/>
        <v>287.89818348632701</v>
      </c>
      <c r="BE17">
        <f t="shared" si="26"/>
        <v>11.51592733945308</v>
      </c>
      <c r="BF17">
        <f t="shared" si="27"/>
        <v>287.89818348632701</v>
      </c>
      <c r="BG17" s="38"/>
      <c r="BH17" s="121"/>
      <c r="BI17" s="2">
        <f t="shared" si="28"/>
        <v>11.51592733945308</v>
      </c>
      <c r="BJ17">
        <f t="shared" si="29"/>
        <v>11.51592733945308</v>
      </c>
      <c r="BL17" s="2">
        <f t="shared" si="30"/>
        <v>287.89818348632701</v>
      </c>
      <c r="BM17">
        <f t="shared" si="30"/>
        <v>287.89818348632701</v>
      </c>
      <c r="BO17">
        <f t="shared" si="31"/>
        <v>30.951278661160721</v>
      </c>
      <c r="BP17">
        <f t="shared" ref="BP17:BP65" si="43">BO17+BP16</f>
        <v>68.417849572694905</v>
      </c>
    </row>
    <row r="18" spans="1:68" x14ac:dyDescent="0.25">
      <c r="A18" s="24">
        <f t="shared" si="32"/>
        <v>2003</v>
      </c>
      <c r="B18" s="24">
        <v>1</v>
      </c>
      <c r="C18" s="40">
        <f>INDEX((WasteGen!$I$2:$I$52),MATCH(A18,WasteGen!$A$2:$A$52,0))</f>
        <v>55.867108239000004</v>
      </c>
      <c r="D18" s="40">
        <f t="shared" si="2"/>
        <v>7.9610629240575008</v>
      </c>
      <c r="E18" s="40">
        <f t="shared" si="3"/>
        <v>16.831671450319213</v>
      </c>
      <c r="F18" s="40">
        <f>E17*(1-Sce3Recycle!$F$9)</f>
        <v>4.3627843563227406</v>
      </c>
      <c r="G18" s="34">
        <f t="shared" si="4"/>
        <v>2.9085229042151601</v>
      </c>
      <c r="H18">
        <f t="shared" si="5"/>
        <v>2.6536876413525001</v>
      </c>
      <c r="I18" s="45">
        <f>INDEX((WasteGen!$J$2:$J$52),MATCH(A18,WasteGen!$A$2:$A$52,0))</f>
        <v>186.22369413000001</v>
      </c>
      <c r="J18" s="45">
        <f t="shared" si="6"/>
        <v>82.124649111330001</v>
      </c>
      <c r="K18" s="45">
        <f t="shared" si="33"/>
        <v>214.50810281466897</v>
      </c>
      <c r="L18" s="45">
        <f t="shared" si="34"/>
        <v>24.531296205773714</v>
      </c>
      <c r="M18" s="43">
        <f t="shared" si="7"/>
        <v>16.354197470515807</v>
      </c>
      <c r="N18">
        <f t="shared" si="8"/>
        <v>27.374883037109999</v>
      </c>
      <c r="O18" s="48">
        <f>INDEX((WasteGen!$K$2:$K$52),MATCH(A18,WasteGen!$A$2:$A$52,0))</f>
        <v>44.693686591199999</v>
      </c>
      <c r="P18" s="48">
        <f t="shared" si="9"/>
        <v>4.3576344426420004</v>
      </c>
      <c r="Q18" s="48">
        <f t="shared" si="35"/>
        <v>12.683506076984731</v>
      </c>
      <c r="R18" s="48">
        <f t="shared" si="36"/>
        <v>0.60369380956226193</v>
      </c>
      <c r="S18" s="49">
        <f t="shared" si="10"/>
        <v>0.40246253970817458</v>
      </c>
      <c r="T18">
        <f t="shared" si="11"/>
        <v>1.4525448142140001</v>
      </c>
      <c r="U18" s="51">
        <f>INDEX((WasteGen!$L$2:$L$52),MATCH(A18,WasteGen!$A$2:$A$52,0))</f>
        <v>7.4489477652000007</v>
      </c>
      <c r="V18" s="51">
        <f t="shared" si="12"/>
        <v>2.7933554119500003E-2</v>
      </c>
      <c r="W18" s="51">
        <f t="shared" si="37"/>
        <v>8.4656963761641751E-2</v>
      </c>
      <c r="X18" s="51">
        <f t="shared" si="38"/>
        <v>2.0204713335748325E-3</v>
      </c>
      <c r="Y18" s="36">
        <f t="shared" si="13"/>
        <v>1.3469808890498882E-3</v>
      </c>
      <c r="Z18">
        <f t="shared" si="14"/>
        <v>9.311184706500001E-3</v>
      </c>
      <c r="AA18" s="54">
        <f>INDEX((WasteGen!$M$2:$M$52),MATCH(A18,WasteGen!$A$2:$A$52,0))</f>
        <v>18.622369413000001</v>
      </c>
      <c r="AB18" s="54">
        <f t="shared" si="15"/>
        <v>0.55867108239000007</v>
      </c>
      <c r="AC18" s="54">
        <f t="shared" si="39"/>
        <v>1.6260905226903499</v>
      </c>
      <c r="AD18" s="54">
        <f t="shared" si="40"/>
        <v>7.7396642251572015E-2</v>
      </c>
      <c r="AE18" s="21">
        <f t="shared" si="16"/>
        <v>5.1597761501048008E-2</v>
      </c>
      <c r="AF18">
        <f t="shared" si="17"/>
        <v>0.18622369413000001</v>
      </c>
      <c r="AG18" s="58">
        <f>INDEX((WasteGen!$N$2:$N$52),MATCH(A18,WasteGen!$A$2:$A$52,0))</f>
        <v>1.1173421647800001</v>
      </c>
      <c r="AH18" s="58">
        <f t="shared" si="18"/>
        <v>1.6760132471700002E-3</v>
      </c>
      <c r="AI18" s="58">
        <f t="shared" si="41"/>
        <v>4.991403956815319E-3</v>
      </c>
      <c r="AJ18" s="58">
        <f t="shared" si="42"/>
        <v>1.6998371659839986E-4</v>
      </c>
      <c r="AK18" s="56">
        <f t="shared" si="19"/>
        <v>1.1332247773226657E-4</v>
      </c>
      <c r="AL18">
        <f t="shared" si="20"/>
        <v>5.5867108239000005E-4</v>
      </c>
      <c r="AM18" s="62">
        <f>INDEX((WasteGen!$P$2:$P$52),MATCH(A18,WasteGen!$A$2:$A$52,0))</f>
        <v>0</v>
      </c>
      <c r="AN18" s="62">
        <f t="shared" si="21"/>
        <v>0</v>
      </c>
      <c r="AO18" s="62"/>
      <c r="AP18" s="62"/>
      <c r="AQ18" s="60">
        <f t="shared" si="22"/>
        <v>0</v>
      </c>
      <c r="AS18" s="68">
        <f>INDEX((WasteGen!$Q$2:$Q$52),MATCH(A18,WasteGen!$A$2:$A$52,0))</f>
        <v>0</v>
      </c>
      <c r="AT18" s="68">
        <f t="shared" si="23"/>
        <v>0</v>
      </c>
      <c r="AU18" s="68"/>
      <c r="AV18" s="68"/>
      <c r="AW18" s="64"/>
      <c r="AX18" s="3"/>
      <c r="AY18" s="3"/>
      <c r="AZ18" s="3"/>
      <c r="BA18" s="3"/>
      <c r="BC18" s="2">
        <f t="shared" si="24"/>
        <v>19.718240979306973</v>
      </c>
      <c r="BD18" s="2">
        <f t="shared" si="25"/>
        <v>492.95602448267431</v>
      </c>
      <c r="BE18">
        <f t="shared" si="26"/>
        <v>19.718240979306973</v>
      </c>
      <c r="BF18">
        <f t="shared" si="27"/>
        <v>492.95602448267431</v>
      </c>
      <c r="BG18" s="38"/>
      <c r="BH18" s="25">
        <v>0.15</v>
      </c>
      <c r="BI18" s="2">
        <f t="shared" si="28"/>
        <v>19.718240979306973</v>
      </c>
      <c r="BJ18">
        <f t="shared" si="29"/>
        <v>19.718240979306973</v>
      </c>
      <c r="BL18" s="2">
        <f t="shared" si="30"/>
        <v>492.95602448267431</v>
      </c>
      <c r="BM18">
        <f t="shared" si="30"/>
        <v>492.95602448267431</v>
      </c>
      <c r="BO18">
        <f t="shared" si="31"/>
        <v>31.67720904259539</v>
      </c>
      <c r="BP18">
        <f t="shared" si="43"/>
        <v>100.0950586152903</v>
      </c>
    </row>
    <row r="19" spans="1:68" x14ac:dyDescent="0.25">
      <c r="A19" s="24">
        <f t="shared" si="32"/>
        <v>2004</v>
      </c>
      <c r="B19" s="24">
        <v>1</v>
      </c>
      <c r="C19" s="40">
        <f>INDEX((WasteGen!$I$2:$I$52),MATCH(A19,WasteGen!$A$2:$A$52,0))</f>
        <v>57.180621595499993</v>
      </c>
      <c r="D19" s="40">
        <f t="shared" si="2"/>
        <v>8.1482385773587502</v>
      </c>
      <c r="E19" s="40">
        <f t="shared" si="3"/>
        <v>19.430845358793484</v>
      </c>
      <c r="F19" s="40">
        <f>E18*(1-Sce3Recycle!$F$9)</f>
        <v>5.5490646688844816</v>
      </c>
      <c r="G19" s="34">
        <f t="shared" si="4"/>
        <v>3.6993764459229874</v>
      </c>
      <c r="H19">
        <f t="shared" si="5"/>
        <v>2.7160795257862498</v>
      </c>
      <c r="I19" s="45">
        <f>INDEX((WasteGen!$J$2:$J$52),MATCH(A19,WasteGen!$A$2:$A$52,0))</f>
        <v>190.60207198499998</v>
      </c>
      <c r="J19" s="45">
        <f t="shared" si="6"/>
        <v>84.055513745384985</v>
      </c>
      <c r="K19" s="45">
        <f t="shared" si="33"/>
        <v>265.02845296496093</v>
      </c>
      <c r="L19" s="45">
        <f t="shared" si="34"/>
        <v>33.535163595093053</v>
      </c>
      <c r="M19" s="43">
        <f t="shared" si="7"/>
        <v>22.356775730062033</v>
      </c>
      <c r="N19">
        <f t="shared" si="8"/>
        <v>28.018504581794996</v>
      </c>
      <c r="O19" s="48">
        <f>INDEX((WasteGen!$K$2:$K$52),MATCH(A19,WasteGen!$A$2:$A$52,0))</f>
        <v>45.744497276399997</v>
      </c>
      <c r="P19" s="48">
        <f t="shared" si="9"/>
        <v>4.460088484448999</v>
      </c>
      <c r="Q19" s="48">
        <f t="shared" si="35"/>
        <v>16.2861111653691</v>
      </c>
      <c r="R19" s="48">
        <f t="shared" si="36"/>
        <v>0.8574833960646292</v>
      </c>
      <c r="S19" s="49">
        <f t="shared" si="10"/>
        <v>0.57165559737641947</v>
      </c>
      <c r="T19">
        <f t="shared" si="11"/>
        <v>1.4866961614829999</v>
      </c>
      <c r="U19" s="51">
        <f>INDEX((WasteGen!$L$2:$L$52),MATCH(A19,WasteGen!$A$2:$A$52,0))</f>
        <v>7.6240828793999995</v>
      </c>
      <c r="V19" s="51">
        <f t="shared" si="12"/>
        <v>2.8590310797749999E-2</v>
      </c>
      <c r="W19" s="51">
        <f t="shared" si="37"/>
        <v>0.11033553352991181</v>
      </c>
      <c r="X19" s="51">
        <f t="shared" si="38"/>
        <v>2.9117410294799487E-3</v>
      </c>
      <c r="Y19" s="36">
        <f t="shared" si="13"/>
        <v>1.9411606863199656E-3</v>
      </c>
      <c r="Z19">
        <f t="shared" si="14"/>
        <v>9.5301035992500002E-3</v>
      </c>
      <c r="AA19" s="54">
        <f>INDEX((WasteGen!$M$2:$M$52),MATCH(A19,WasteGen!$A$2:$A$52,0))</f>
        <v>19.060207198499999</v>
      </c>
      <c r="AB19" s="54">
        <f t="shared" si="15"/>
        <v>0.57180621595500003</v>
      </c>
      <c r="AC19" s="54">
        <f t="shared" si="39"/>
        <v>2.0879629699191153</v>
      </c>
      <c r="AD19" s="54">
        <f t="shared" si="40"/>
        <v>0.1099337687262345</v>
      </c>
      <c r="AE19" s="21">
        <f t="shared" si="16"/>
        <v>7.3289179150823003E-2</v>
      </c>
      <c r="AF19">
        <f t="shared" si="17"/>
        <v>0.19060207198499998</v>
      </c>
      <c r="AG19" s="58">
        <f>INDEX((WasteGen!$N$2:$N$52),MATCH(A19,WasteGen!$A$2:$A$52,0))</f>
        <v>1.1436124319099998</v>
      </c>
      <c r="AH19" s="58">
        <f t="shared" si="18"/>
        <v>1.7154186478649999E-3</v>
      </c>
      <c r="AI19" s="58">
        <f t="shared" si="41"/>
        <v>6.4633889611570225E-3</v>
      </c>
      <c r="AJ19" s="58">
        <f t="shared" si="42"/>
        <v>2.4343364352329632E-4</v>
      </c>
      <c r="AK19" s="56">
        <f t="shared" si="19"/>
        <v>1.6228909568219755E-4</v>
      </c>
      <c r="AL19">
        <f t="shared" si="20"/>
        <v>5.7180621595499998E-4</v>
      </c>
      <c r="AM19" s="62">
        <f>INDEX((WasteGen!$P$2:$P$52),MATCH(A19,WasteGen!$A$2:$A$52,0))</f>
        <v>0</v>
      </c>
      <c r="AN19" s="62">
        <f t="shared" si="21"/>
        <v>0</v>
      </c>
      <c r="AO19" s="62"/>
      <c r="AP19" s="62"/>
      <c r="AQ19" s="60">
        <f t="shared" si="22"/>
        <v>0</v>
      </c>
      <c r="AS19" s="68">
        <f>INDEX((WasteGen!$Q$2:$Q$52),MATCH(A19,WasteGen!$A$2:$A$52,0))</f>
        <v>0</v>
      </c>
      <c r="AT19" s="68">
        <f t="shared" si="23"/>
        <v>0</v>
      </c>
      <c r="AU19" s="68"/>
      <c r="AV19" s="68"/>
      <c r="AW19" s="64"/>
      <c r="AX19" s="3"/>
      <c r="AY19" s="3"/>
      <c r="AZ19" s="3"/>
      <c r="BA19" s="3"/>
      <c r="BC19" s="2">
        <f t="shared" si="24"/>
        <v>26.703200402294264</v>
      </c>
      <c r="BD19" s="2">
        <f t="shared" si="25"/>
        <v>667.58001005735662</v>
      </c>
      <c r="BE19">
        <f t="shared" si="26"/>
        <v>26.703200402294264</v>
      </c>
      <c r="BF19">
        <f t="shared" si="27"/>
        <v>667.58001005735662</v>
      </c>
      <c r="BG19" s="38"/>
      <c r="BI19" s="2">
        <f t="shared" si="28"/>
        <v>26.703200402294264</v>
      </c>
      <c r="BJ19">
        <f t="shared" si="29"/>
        <v>26.703200402294264</v>
      </c>
      <c r="BL19" s="2">
        <f t="shared" si="30"/>
        <v>667.58001005735662</v>
      </c>
      <c r="BM19">
        <f t="shared" si="30"/>
        <v>667.58001005735662</v>
      </c>
      <c r="BO19">
        <f t="shared" si="31"/>
        <v>32.421984250864455</v>
      </c>
      <c r="BP19">
        <f t="shared" si="43"/>
        <v>132.51704286615475</v>
      </c>
    </row>
    <row r="20" spans="1:68" x14ac:dyDescent="0.25">
      <c r="A20" s="24">
        <f t="shared" si="32"/>
        <v>2005</v>
      </c>
      <c r="B20" s="24">
        <v>1</v>
      </c>
      <c r="C20" s="40">
        <f>INDEX((WasteGen!$I$2:$I$52),MATCH(A20,WasteGen!$A$2:$A$52,0))</f>
        <v>58.526479286999994</v>
      </c>
      <c r="D20" s="40">
        <f t="shared" si="2"/>
        <v>8.3400232983974991</v>
      </c>
      <c r="E20" s="40">
        <f t="shared" si="3"/>
        <v>21.364908453815335</v>
      </c>
      <c r="F20" s="40">
        <f>E19*(1-Sce3Recycle!$F$9)</f>
        <v>6.4059602033756473</v>
      </c>
      <c r="G20" s="34">
        <f t="shared" si="4"/>
        <v>4.2706401355837649</v>
      </c>
      <c r="H20">
        <f t="shared" si="5"/>
        <v>2.7800077661324996</v>
      </c>
      <c r="I20" s="45">
        <f>INDEX((WasteGen!$J$2:$J$52),MATCH(A20,WasteGen!$A$2:$A$52,0))</f>
        <v>195.08826428999998</v>
      </c>
      <c r="J20" s="45">
        <f t="shared" si="6"/>
        <v>86.033924551889982</v>
      </c>
      <c r="K20" s="45">
        <f t="shared" si="33"/>
        <v>309.62910571539703</v>
      </c>
      <c r="L20" s="45">
        <f t="shared" si="34"/>
        <v>41.433271801453863</v>
      </c>
      <c r="M20" s="43">
        <f t="shared" si="7"/>
        <v>27.622181200969241</v>
      </c>
      <c r="N20">
        <f t="shared" si="8"/>
        <v>28.677974850629997</v>
      </c>
      <c r="O20" s="48">
        <f>INDEX((WasteGen!$K$2:$K$52),MATCH(A20,WasteGen!$A$2:$A$52,0))</f>
        <v>46.821183429599998</v>
      </c>
      <c r="P20" s="48">
        <f t="shared" si="9"/>
        <v>4.5650653843859992</v>
      </c>
      <c r="Q20" s="48">
        <f t="shared" si="35"/>
        <v>19.75013478527741</v>
      </c>
      <c r="R20" s="48">
        <f t="shared" si="36"/>
        <v>1.10104176447769</v>
      </c>
      <c r="S20" s="49">
        <f t="shared" si="10"/>
        <v>0.73402784298512658</v>
      </c>
      <c r="T20">
        <f t="shared" si="11"/>
        <v>1.5216884614619999</v>
      </c>
      <c r="U20" s="51">
        <f>INDEX((WasteGen!$L$2:$L$52),MATCH(A20,WasteGen!$A$2:$A$52,0))</f>
        <v>7.8035305715999996</v>
      </c>
      <c r="V20" s="51">
        <f t="shared" si="12"/>
        <v>2.92632396435E-2</v>
      </c>
      <c r="W20" s="51">
        <f t="shared" si="37"/>
        <v>0.13580382842565117</v>
      </c>
      <c r="X20" s="51">
        <f t="shared" si="38"/>
        <v>3.7949447477606353E-3</v>
      </c>
      <c r="Y20" s="36">
        <f t="shared" si="13"/>
        <v>2.5299631651737567E-3</v>
      </c>
      <c r="Z20">
        <f t="shared" si="14"/>
        <v>9.7544132144999993E-3</v>
      </c>
      <c r="AA20" s="54">
        <f>INDEX((WasteGen!$M$2:$M$52),MATCH(A20,WasteGen!$A$2:$A$52,0))</f>
        <v>19.508826428999999</v>
      </c>
      <c r="AB20" s="54">
        <f t="shared" si="15"/>
        <v>0.58526479286999999</v>
      </c>
      <c r="AC20" s="54">
        <f t="shared" si="39"/>
        <v>2.5320685622150525</v>
      </c>
      <c r="AD20" s="54">
        <f t="shared" si="40"/>
        <v>0.14115920057406281</v>
      </c>
      <c r="AE20" s="21">
        <f t="shared" si="16"/>
        <v>9.4106133716041873E-2</v>
      </c>
      <c r="AF20">
        <f t="shared" si="17"/>
        <v>0.19508826429000001</v>
      </c>
      <c r="AG20" s="58">
        <f>INDEX((WasteGen!$N$2:$N$52),MATCH(A20,WasteGen!$A$2:$A$52,0))</f>
        <v>1.17052958574</v>
      </c>
      <c r="AH20" s="58">
        <f t="shared" si="18"/>
        <v>1.7557943786099999E-3</v>
      </c>
      <c r="AI20" s="58">
        <f t="shared" si="41"/>
        <v>7.9039601404556625E-3</v>
      </c>
      <c r="AJ20" s="58">
        <f t="shared" si="42"/>
        <v>3.1522319931136017E-4</v>
      </c>
      <c r="AK20" s="56">
        <f t="shared" si="19"/>
        <v>2.1014879954090677E-4</v>
      </c>
      <c r="AL20">
        <f t="shared" si="20"/>
        <v>5.8526479286999996E-4</v>
      </c>
      <c r="AM20" s="62">
        <f>INDEX((WasteGen!$P$2:$P$52),MATCH(A20,WasteGen!$A$2:$A$52,0))</f>
        <v>5.9130000000000003</v>
      </c>
      <c r="AN20" s="62">
        <f>AM20*$L$7*$A$6*B20</f>
        <v>0.13304250000000001</v>
      </c>
      <c r="AO20" s="62">
        <f>AN20</f>
        <v>0.13304250000000001</v>
      </c>
      <c r="AP20" s="62"/>
      <c r="AQ20" s="60">
        <f t="shared" si="22"/>
        <v>0</v>
      </c>
      <c r="AR20">
        <f>AM20*$L$7*(1-$A$6)*B20</f>
        <v>4.4347499999999998E-2</v>
      </c>
      <c r="AS20" s="68">
        <f>INDEX((WasteGen!$Q$2:$Q$52),MATCH(A20,WasteGen!$A$2:$A$52,0))</f>
        <v>0.53685400000000005</v>
      </c>
      <c r="AT20" s="68">
        <f t="shared" si="23"/>
        <v>6.0396075000000004E-3</v>
      </c>
      <c r="AU20" s="68">
        <f>AT20</f>
        <v>6.0396075000000004E-3</v>
      </c>
      <c r="AV20" s="68">
        <v>0</v>
      </c>
      <c r="AW20" s="64">
        <f>AV20*$A$7*$A$10</f>
        <v>0</v>
      </c>
      <c r="AX20" s="3"/>
      <c r="AY20" s="3"/>
      <c r="AZ20" s="3"/>
      <c r="BA20" s="3"/>
      <c r="BC20" s="2">
        <f t="shared" si="24"/>
        <v>32.723695425218892</v>
      </c>
      <c r="BD20" s="2">
        <f t="shared" si="25"/>
        <v>818.09238563047234</v>
      </c>
      <c r="BE20">
        <f t="shared" si="26"/>
        <v>32.723695425218892</v>
      </c>
      <c r="BF20">
        <f t="shared" si="27"/>
        <v>818.09238563047234</v>
      </c>
      <c r="BG20" s="38"/>
      <c r="BI20" s="2">
        <f t="shared" si="28"/>
        <v>32.723695425218892</v>
      </c>
      <c r="BJ20">
        <f t="shared" si="29"/>
        <v>32.723695425218892</v>
      </c>
      <c r="BL20" s="2">
        <f t="shared" si="30"/>
        <v>818.09238563047234</v>
      </c>
      <c r="BM20">
        <f t="shared" si="30"/>
        <v>818.09238563047234</v>
      </c>
      <c r="BO20">
        <f t="shared" si="31"/>
        <v>33.229446520521869</v>
      </c>
      <c r="BP20">
        <f t="shared" si="43"/>
        <v>165.74648938667661</v>
      </c>
    </row>
    <row r="21" spans="1:68" x14ac:dyDescent="0.25">
      <c r="A21" s="24">
        <f t="shared" si="32"/>
        <v>2006</v>
      </c>
      <c r="B21" s="24">
        <v>1</v>
      </c>
      <c r="C21" s="40">
        <f>INDEX((WasteGen!$I$2:$I$52),MATCH(A21,WasteGen!$A$2:$A$52,0))</f>
        <v>61.056597101999998</v>
      </c>
      <c r="D21" s="40">
        <f t="shared" si="2"/>
        <v>8.7005650870349989</v>
      </c>
      <c r="E21" s="40">
        <f t="shared" si="3"/>
        <v>23.021891505343714</v>
      </c>
      <c r="F21" s="40">
        <f>E20*(1-Sce3Recycle!$F$9)</f>
        <v>7.0435820355066197</v>
      </c>
      <c r="G21" s="34">
        <f t="shared" si="4"/>
        <v>4.6957213570044125</v>
      </c>
      <c r="H21">
        <f t="shared" si="5"/>
        <v>2.9001883623449998</v>
      </c>
      <c r="I21" s="45">
        <f>INDEX((WasteGen!$J$2:$J$52),MATCH(A21,WasteGen!$A$2:$A$52,0))</f>
        <v>203.52199034</v>
      </c>
      <c r="J21" s="45">
        <f t="shared" si="6"/>
        <v>89.753197739939992</v>
      </c>
      <c r="K21" s="45">
        <f t="shared" si="33"/>
        <v>350.9763804262227</v>
      </c>
      <c r="L21" s="45">
        <f t="shared" si="34"/>
        <v>48.405923029114291</v>
      </c>
      <c r="M21" s="43">
        <f t="shared" si="7"/>
        <v>32.270615352742858</v>
      </c>
      <c r="N21">
        <f t="shared" si="8"/>
        <v>29.917732579979997</v>
      </c>
      <c r="O21" s="48">
        <f>INDEX((WasteGen!$K$2:$K$52),MATCH(A21,WasteGen!$A$2:$A$52,0))</f>
        <v>48.845277681599995</v>
      </c>
      <c r="P21" s="48">
        <f t="shared" si="9"/>
        <v>4.7624145739559989</v>
      </c>
      <c r="Q21" s="48">
        <f t="shared" si="35"/>
        <v>23.177318190058152</v>
      </c>
      <c r="R21" s="48">
        <f t="shared" si="36"/>
        <v>1.3352311691752603</v>
      </c>
      <c r="S21" s="49">
        <f t="shared" si="10"/>
        <v>0.89015411278350687</v>
      </c>
      <c r="T21">
        <f t="shared" si="11"/>
        <v>1.5874715246519999</v>
      </c>
      <c r="U21" s="51">
        <f>INDEX((WasteGen!$L$2:$L$52),MATCH(A21,WasteGen!$A$2:$A$52,0))</f>
        <v>8.140879613600001</v>
      </c>
      <c r="V21" s="51">
        <f t="shared" si="12"/>
        <v>3.0528298551000008E-2</v>
      </c>
      <c r="W21" s="51">
        <f t="shared" si="37"/>
        <v>0.16166121082732204</v>
      </c>
      <c r="X21" s="51">
        <f t="shared" si="38"/>
        <v>4.6709161493291348E-3</v>
      </c>
      <c r="Y21" s="36">
        <f t="shared" si="13"/>
        <v>3.1139440995527562E-3</v>
      </c>
      <c r="Z21">
        <f t="shared" si="14"/>
        <v>1.0176099517000001E-2</v>
      </c>
      <c r="AA21" s="54">
        <f>INDEX((WasteGen!$M$2:$M$52),MATCH(A21,WasteGen!$A$2:$A$52,0))</f>
        <v>20.352199034000002</v>
      </c>
      <c r="AB21" s="54">
        <f t="shared" si="15"/>
        <v>0.6105659710200001</v>
      </c>
      <c r="AC21" s="54">
        <f t="shared" si="39"/>
        <v>2.9714510500074551</v>
      </c>
      <c r="AD21" s="54">
        <f t="shared" si="40"/>
        <v>0.17118348322759747</v>
      </c>
      <c r="AE21" s="21">
        <f t="shared" si="16"/>
        <v>0.11412232215173164</v>
      </c>
      <c r="AF21">
        <f t="shared" si="17"/>
        <v>0.20352199034000001</v>
      </c>
      <c r="AG21" s="58">
        <f>INDEX((WasteGen!$N$2:$N$52),MATCH(A21,WasteGen!$A$2:$A$52,0))</f>
        <v>1.22113194204</v>
      </c>
      <c r="AH21" s="58">
        <f t="shared" si="18"/>
        <v>1.8316979130599998E-3</v>
      </c>
      <c r="AI21" s="58">
        <f t="shared" si="41"/>
        <v>9.350177368742222E-3</v>
      </c>
      <c r="AJ21" s="58">
        <f t="shared" si="42"/>
        <v>3.8548068477343994E-4</v>
      </c>
      <c r="AK21" s="56">
        <f t="shared" si="19"/>
        <v>2.5698712318229328E-4</v>
      </c>
      <c r="AL21">
        <f t="shared" si="20"/>
        <v>6.1056597101999995E-4</v>
      </c>
      <c r="AM21" s="62">
        <f>INDEX((WasteGen!$P$2:$P$52),MATCH(A21,WasteGen!$A$2:$A$52,0))</f>
        <v>8.0559999999999992</v>
      </c>
      <c r="AN21" s="62">
        <f t="shared" si="21"/>
        <v>0.18125999999999998</v>
      </c>
      <c r="AO21" s="62">
        <f>AN21+AO20*$L$9</f>
        <v>0.31037049989712739</v>
      </c>
      <c r="AP21" s="62">
        <f>AO20*(1-$L$9)</f>
        <v>3.9320001028726043E-3</v>
      </c>
      <c r="AQ21" s="60">
        <f t="shared" si="22"/>
        <v>2.6213334019150694E-3</v>
      </c>
      <c r="AR21">
        <f t="shared" ref="AR21:AR65" si="44">AM21*$L$7*(1-$A$6)*B21</f>
        <v>6.0419999999999995E-2</v>
      </c>
      <c r="AS21" s="68">
        <f>INDEX((WasteGen!$Q$2:$Q$52),MATCH(A21,WasteGen!$A$2:$A$52,0))</f>
        <v>0.49882599999999999</v>
      </c>
      <c r="AT21" s="68">
        <f t="shared" si="23"/>
        <v>5.6117924999999997E-3</v>
      </c>
      <c r="AU21" s="68">
        <f>AT21+AU20*$M$9</f>
        <v>1.0707196853801643E-2</v>
      </c>
      <c r="AV21" s="68">
        <f>AU20*(1-$M$9)</f>
        <v>9.442031461983566E-4</v>
      </c>
      <c r="AW21" s="64">
        <f t="shared" ref="AW21:AW65" si="45">AV21*$A$7*$A$10</f>
        <v>6.2946876413223773E-4</v>
      </c>
      <c r="AX21" s="3"/>
      <c r="AY21" s="3"/>
      <c r="AZ21" s="3"/>
      <c r="BA21" s="3"/>
      <c r="BC21" s="2">
        <f t="shared" si="24"/>
        <v>37.977234878071286</v>
      </c>
      <c r="BD21" s="2">
        <f t="shared" si="25"/>
        <v>949.43087195178214</v>
      </c>
      <c r="BE21">
        <f t="shared" si="26"/>
        <v>37.976605409307155</v>
      </c>
      <c r="BF21">
        <f t="shared" si="27"/>
        <v>949.41513523267884</v>
      </c>
      <c r="BG21" s="38"/>
      <c r="BI21" s="2">
        <f t="shared" si="28"/>
        <v>37.977234878071286</v>
      </c>
      <c r="BJ21">
        <f t="shared" si="29"/>
        <v>37.976605409307155</v>
      </c>
      <c r="BL21" s="2">
        <f t="shared" si="30"/>
        <v>949.43087195178214</v>
      </c>
      <c r="BM21" s="67">
        <f t="shared" si="30"/>
        <v>949.41513523267884</v>
      </c>
      <c r="BO21">
        <f t="shared" si="31"/>
        <v>34.680121122805019</v>
      </c>
      <c r="BP21">
        <f t="shared" si="43"/>
        <v>200.42661050948163</v>
      </c>
    </row>
    <row r="22" spans="1:68" ht="15" customHeight="1" x14ac:dyDescent="0.25">
      <c r="A22" s="24">
        <f t="shared" si="32"/>
        <v>2007</v>
      </c>
      <c r="B22" s="24">
        <v>1</v>
      </c>
      <c r="C22" s="40">
        <f>INDEX((WasteGen!$I$2:$I$52),MATCH(A22,WasteGen!$A$2:$A$52,0))</f>
        <v>59.162898941999998</v>
      </c>
      <c r="D22" s="40">
        <f t="shared" si="2"/>
        <v>8.4307130992349997</v>
      </c>
      <c r="E22" s="40">
        <f t="shared" si="3"/>
        <v>23.862748472924494</v>
      </c>
      <c r="F22" s="40">
        <f>E21*(1-Sce3Recycle!$F$9)</f>
        <v>7.5898561316542219</v>
      </c>
      <c r="G22" s="34">
        <f t="shared" si="4"/>
        <v>5.059904087769481</v>
      </c>
      <c r="H22">
        <f t="shared" si="5"/>
        <v>2.810237699745</v>
      </c>
      <c r="I22" s="45">
        <f>INDEX((WasteGen!$J$2:$J$52),MATCH(A22,WasteGen!$A$2:$A$52,0))</f>
        <v>197.20966314</v>
      </c>
      <c r="J22" s="45">
        <f t="shared" si="6"/>
        <v>86.969461444740006</v>
      </c>
      <c r="K22" s="45">
        <f t="shared" si="33"/>
        <v>383.07588506669174</v>
      </c>
      <c r="L22" s="45">
        <f t="shared" si="34"/>
        <v>54.869956804270934</v>
      </c>
      <c r="M22" s="43">
        <f t="shared" si="7"/>
        <v>36.57997120284729</v>
      </c>
      <c r="N22">
        <f t="shared" si="8"/>
        <v>28.989820481579997</v>
      </c>
      <c r="O22" s="48">
        <f>INDEX((WasteGen!$K$2:$K$52),MATCH(A22,WasteGen!$A$2:$A$52,0))</f>
        <v>47.330319153600001</v>
      </c>
      <c r="P22" s="48">
        <f t="shared" si="9"/>
        <v>4.6147061174760005</v>
      </c>
      <c r="Q22" s="48">
        <f t="shared" si="35"/>
        <v>26.22509435987994</v>
      </c>
      <c r="R22" s="48">
        <f t="shared" si="36"/>
        <v>1.5669299476542125</v>
      </c>
      <c r="S22" s="49">
        <f t="shared" si="10"/>
        <v>1.0446199651028083</v>
      </c>
      <c r="T22">
        <f t="shared" si="11"/>
        <v>1.5382353724920002</v>
      </c>
      <c r="U22" s="51">
        <f>INDEX((WasteGen!$L$2:$L$52),MATCH(A22,WasteGen!$A$2:$A$52,0))</f>
        <v>7.8883865256000005</v>
      </c>
      <c r="V22" s="51">
        <f t="shared" si="12"/>
        <v>2.9581449471000002E-2</v>
      </c>
      <c r="W22" s="51">
        <f t="shared" si="37"/>
        <v>0.18568239024461852</v>
      </c>
      <c r="X22" s="51">
        <f t="shared" si="38"/>
        <v>5.5602700537035312E-3</v>
      </c>
      <c r="Y22" s="36">
        <f t="shared" si="13"/>
        <v>3.7068467024690206E-3</v>
      </c>
      <c r="Z22">
        <f t="shared" si="14"/>
        <v>9.8604831570000013E-3</v>
      </c>
      <c r="AA22" s="54">
        <f>INDEX((WasteGen!$M$2:$M$52),MATCH(A22,WasteGen!$A$2:$A$52,0))</f>
        <v>19.720966314000002</v>
      </c>
      <c r="AB22" s="54">
        <f t="shared" si="15"/>
        <v>0.59162898942000008</v>
      </c>
      <c r="AC22" s="54">
        <f t="shared" si="39"/>
        <v>3.3621915845999921</v>
      </c>
      <c r="AD22" s="54">
        <f t="shared" si="40"/>
        <v>0.20088845482746312</v>
      </c>
      <c r="AE22" s="21">
        <f t="shared" si="16"/>
        <v>0.13392563655164208</v>
      </c>
      <c r="AF22">
        <f t="shared" si="17"/>
        <v>0.19720966314000002</v>
      </c>
      <c r="AG22" s="58">
        <f>INDEX((WasteGen!$N$2:$N$52),MATCH(A22,WasteGen!$A$2:$A$52,0))</f>
        <v>1.1832579788399999</v>
      </c>
      <c r="AH22" s="58">
        <f t="shared" si="18"/>
        <v>1.77488696826E-3</v>
      </c>
      <c r="AI22" s="58">
        <f t="shared" si="41"/>
        <v>1.0669050805708263E-2</v>
      </c>
      <c r="AJ22" s="58">
        <f t="shared" si="42"/>
        <v>4.5601353129395768E-4</v>
      </c>
      <c r="AK22" s="56">
        <f t="shared" si="19"/>
        <v>3.0400902086263844E-4</v>
      </c>
      <c r="AL22">
        <f t="shared" si="20"/>
        <v>5.9162898942E-4</v>
      </c>
      <c r="AM22" s="62">
        <f>INDEX((WasteGen!$P$2:$P$52),MATCH(A22,WasteGen!$A$2:$A$52,0))</f>
        <v>13.077</v>
      </c>
      <c r="AN22" s="62">
        <f t="shared" si="21"/>
        <v>0.29423250000000001</v>
      </c>
      <c r="AO22" s="62">
        <f t="shared" ref="AO22:AO65" si="46">AN22+AO21*$L$9</f>
        <v>0.59543016537038507</v>
      </c>
      <c r="AP22" s="62">
        <f t="shared" ref="AP22:AP65" si="47">AO21*(1-$L$9)</f>
        <v>9.1728345267424044E-3</v>
      </c>
      <c r="AQ22" s="60">
        <f t="shared" si="22"/>
        <v>6.1152230178282696E-3</v>
      </c>
      <c r="AR22">
        <f t="shared" si="44"/>
        <v>9.8077499999999998E-2</v>
      </c>
      <c r="AS22" s="68">
        <f>INDEX((WasteGen!$Q$2:$Q$52),MATCH(A22,WasteGen!$A$2:$A$52,0))</f>
        <v>0.88669200000000004</v>
      </c>
      <c r="AT22" s="68">
        <f t="shared" si="23"/>
        <v>9.9752850000000004E-3</v>
      </c>
      <c r="AU22" s="68">
        <f t="shared" ref="AU22:AU65" si="48">AT22+AU21*$M$9</f>
        <v>1.900857026992394E-2</v>
      </c>
      <c r="AV22" s="68">
        <f t="shared" ref="AV22:AV65" si="49">AU21*(1-$M$9)</f>
        <v>1.6739115838777033E-3</v>
      </c>
      <c r="AW22" s="64">
        <f t="shared" si="45"/>
        <v>1.1159410559184687E-3</v>
      </c>
      <c r="AX22" s="3"/>
      <c r="AY22" s="133" t="s">
        <v>130</v>
      </c>
      <c r="AZ22" s="133"/>
      <c r="BA22" s="133"/>
      <c r="BC22" s="2">
        <f t="shared" si="24"/>
        <v>42.829662912068301</v>
      </c>
      <c r="BD22" s="2">
        <f t="shared" si="25"/>
        <v>1070.7415728017074</v>
      </c>
      <c r="BE22">
        <f t="shared" si="26"/>
        <v>42.828546971012379</v>
      </c>
      <c r="BF22">
        <f t="shared" si="27"/>
        <v>1070.7136742753096</v>
      </c>
      <c r="BG22" s="38"/>
      <c r="BH22" s="112"/>
      <c r="BI22" s="2">
        <f t="shared" si="28"/>
        <v>42.829662912068301</v>
      </c>
      <c r="BJ22">
        <f t="shared" si="29"/>
        <v>42.828546971012379</v>
      </c>
      <c r="BL22" s="2">
        <f t="shared" si="30"/>
        <v>1070.7415728017074</v>
      </c>
      <c r="BM22" s="67">
        <f t="shared" si="30"/>
        <v>1070.7136742753096</v>
      </c>
      <c r="BO22">
        <f t="shared" si="31"/>
        <v>33.644032829103416</v>
      </c>
      <c r="BP22">
        <f t="shared" si="43"/>
        <v>234.07064333858506</v>
      </c>
    </row>
    <row r="23" spans="1:68" x14ac:dyDescent="0.25">
      <c r="A23" s="24">
        <f t="shared" si="32"/>
        <v>2008</v>
      </c>
      <c r="B23" s="24">
        <v>1</v>
      </c>
      <c r="C23" s="40">
        <f>INDEX((WasteGen!$I$2:$I$52),MATCH(A23,WasteGen!$A$2:$A$52,0))</f>
        <v>59.923617104999998</v>
      </c>
      <c r="D23" s="40">
        <f t="shared" si="2"/>
        <v>8.5391154374624989</v>
      </c>
      <c r="E23" s="40">
        <f t="shared" si="3"/>
        <v>24.534794092370127</v>
      </c>
      <c r="F23" s="40">
        <f>E22*(1-Sce3Recycle!$F$9)</f>
        <v>7.8670698180168648</v>
      </c>
      <c r="G23" s="34">
        <f t="shared" si="4"/>
        <v>5.2447132120112432</v>
      </c>
      <c r="H23">
        <f t="shared" si="5"/>
        <v>2.8463718124874999</v>
      </c>
      <c r="I23" s="45">
        <f>INDEX((WasteGen!$J$2:$J$52),MATCH(A23,WasteGen!$A$2:$A$52,0))</f>
        <v>199.74539035000001</v>
      </c>
      <c r="J23" s="45">
        <f t="shared" si="6"/>
        <v>88.087717144350009</v>
      </c>
      <c r="K23" s="45">
        <f t="shared" si="33"/>
        <v>411.27536346163782</v>
      </c>
      <c r="L23" s="45">
        <f t="shared" si="34"/>
        <v>59.888238749403889</v>
      </c>
      <c r="M23" s="43">
        <f t="shared" si="7"/>
        <v>39.925492499602591</v>
      </c>
      <c r="N23">
        <f t="shared" si="8"/>
        <v>29.362572381450001</v>
      </c>
      <c r="O23" s="48">
        <f>INDEX((WasteGen!$K$2:$K$52),MATCH(A23,WasteGen!$A$2:$A$52,0))</f>
        <v>47.938893684</v>
      </c>
      <c r="P23" s="48">
        <f t="shared" si="9"/>
        <v>4.6740421341900005</v>
      </c>
      <c r="Q23" s="48">
        <f t="shared" si="35"/>
        <v>29.126158041792397</v>
      </c>
      <c r="R23" s="48">
        <f t="shared" si="36"/>
        <v>1.7729784522775434</v>
      </c>
      <c r="S23" s="49">
        <f t="shared" si="10"/>
        <v>1.1819856348516955</v>
      </c>
      <c r="T23">
        <f t="shared" si="11"/>
        <v>1.5580140447300002</v>
      </c>
      <c r="U23" s="51">
        <f>INDEX((WasteGen!$L$2:$L$52),MATCH(A23,WasteGen!$A$2:$A$52,0))</f>
        <v>7.9898156140000003</v>
      </c>
      <c r="V23" s="51">
        <f t="shared" si="12"/>
        <v>2.99618085525E-2</v>
      </c>
      <c r="W23" s="51">
        <f t="shared" si="37"/>
        <v>0.20925773027635478</v>
      </c>
      <c r="X23" s="51">
        <f t="shared" si="38"/>
        <v>6.3864685207637561E-3</v>
      </c>
      <c r="Y23" s="36">
        <f t="shared" si="13"/>
        <v>4.2576456805091707E-3</v>
      </c>
      <c r="Z23">
        <f t="shared" si="14"/>
        <v>9.9872695175000012E-3</v>
      </c>
      <c r="AA23" s="54">
        <f>INDEX((WasteGen!$M$2:$M$52),MATCH(A23,WasteGen!$A$2:$A$52,0))</f>
        <v>19.974539035000003</v>
      </c>
      <c r="AB23" s="54">
        <f t="shared" si="15"/>
        <v>0.59923617105000004</v>
      </c>
      <c r="AC23" s="54">
        <f t="shared" si="39"/>
        <v>3.7341228258708199</v>
      </c>
      <c r="AD23" s="54">
        <f t="shared" si="40"/>
        <v>0.22730492977917222</v>
      </c>
      <c r="AE23" s="21">
        <f t="shared" si="16"/>
        <v>0.15153661985278147</v>
      </c>
      <c r="AF23">
        <f t="shared" si="17"/>
        <v>0.19974539035000002</v>
      </c>
      <c r="AG23" s="58">
        <f>INDEX((WasteGen!$N$2:$N$52),MATCH(A23,WasteGen!$A$2:$A$52,0))</f>
        <v>1.1984723421000001</v>
      </c>
      <c r="AH23" s="58">
        <f t="shared" si="18"/>
        <v>1.7977085131500002E-3</v>
      </c>
      <c r="AI23" s="58">
        <f t="shared" si="41"/>
        <v>1.194642357103275E-2</v>
      </c>
      <c r="AJ23" s="58">
        <f t="shared" si="42"/>
        <v>5.203357478255128E-4</v>
      </c>
      <c r="AK23" s="56">
        <f t="shared" si="19"/>
        <v>3.4689049855034183E-4</v>
      </c>
      <c r="AL23">
        <f t="shared" si="20"/>
        <v>5.9923617105000007E-4</v>
      </c>
      <c r="AM23" s="62">
        <f>INDEX((WasteGen!$P$2:$P$52),MATCH(A23,WasteGen!$A$2:$A$52,0))</f>
        <v>12.148</v>
      </c>
      <c r="AN23" s="62">
        <f t="shared" si="21"/>
        <v>0.27332999999999996</v>
      </c>
      <c r="AO23" s="62">
        <f t="shared" si="46"/>
        <v>0.85116254452373974</v>
      </c>
      <c r="AP23" s="62">
        <f t="shared" si="47"/>
        <v>1.7597620846645286E-2</v>
      </c>
      <c r="AQ23" s="60">
        <f t="shared" si="22"/>
        <v>1.1731747231096858E-2</v>
      </c>
      <c r="AR23">
        <f t="shared" si="44"/>
        <v>9.1109999999999997E-2</v>
      </c>
      <c r="AS23" s="68">
        <f>INDEX((WasteGen!$Q$2:$Q$52),MATCH(A23,WasteGen!$A$2:$A$52,0))</f>
        <v>0.79310400000000003</v>
      </c>
      <c r="AT23" s="68">
        <f t="shared" si="23"/>
        <v>8.9224200000000004E-3</v>
      </c>
      <c r="AU23" s="68">
        <f t="shared" si="48"/>
        <v>2.4959281950534852E-2</v>
      </c>
      <c r="AV23" s="68">
        <f t="shared" si="49"/>
        <v>2.9717083193890872E-3</v>
      </c>
      <c r="AW23" s="64">
        <f t="shared" si="45"/>
        <v>1.9811388795927245E-3</v>
      </c>
      <c r="AX23" s="3"/>
      <c r="AY23" s="133"/>
      <c r="AZ23" s="133"/>
      <c r="BA23" s="133"/>
      <c r="BC23" s="2">
        <f t="shared" si="24"/>
        <v>46.522045388608056</v>
      </c>
      <c r="BD23" s="2">
        <f t="shared" si="25"/>
        <v>1163.0511347152014</v>
      </c>
      <c r="BE23">
        <f t="shared" si="26"/>
        <v>46.520064249728463</v>
      </c>
      <c r="BF23">
        <f t="shared" si="27"/>
        <v>1163.0016062432117</v>
      </c>
      <c r="BG23" s="38"/>
      <c r="BH23" s="112"/>
      <c r="BI23" s="2">
        <f t="shared" si="28"/>
        <v>46.522045388608056</v>
      </c>
      <c r="BJ23">
        <f t="shared" si="29"/>
        <v>46.520064249728463</v>
      </c>
      <c r="BL23" s="2">
        <f t="shared" si="30"/>
        <v>1163.0511347152014</v>
      </c>
      <c r="BM23" s="67">
        <f t="shared" si="30"/>
        <v>1163.0016062432117</v>
      </c>
      <c r="BO23">
        <f t="shared" si="31"/>
        <v>34.068400134706053</v>
      </c>
      <c r="BP23">
        <f t="shared" si="43"/>
        <v>268.13904347329111</v>
      </c>
    </row>
    <row r="24" spans="1:68" x14ac:dyDescent="0.25">
      <c r="A24" s="24">
        <f t="shared" si="32"/>
        <v>2009</v>
      </c>
      <c r="B24" s="24">
        <v>1</v>
      </c>
      <c r="C24" s="40">
        <f>INDEX((WasteGen!$I$2:$I$52),MATCH(A24,WasteGen!$A$2:$A$52,0))</f>
        <v>62.391682431</v>
      </c>
      <c r="D24" s="40">
        <f t="shared" si="2"/>
        <v>8.8908147464175009</v>
      </c>
      <c r="E24" s="40">
        <f t="shared" si="3"/>
        <v>25.336979051889976</v>
      </c>
      <c r="F24" s="40">
        <f>E23*(1-Sce3Recycle!$F$9)</f>
        <v>8.088629786897652</v>
      </c>
      <c r="G24" s="34">
        <f t="shared" si="4"/>
        <v>5.3924198579317677</v>
      </c>
      <c r="H24">
        <f t="shared" si="5"/>
        <v>2.9636049154725002</v>
      </c>
      <c r="I24" s="45">
        <f>INDEX((WasteGen!$J$2:$J$52),MATCH(A24,WasteGen!$A$2:$A$52,0))</f>
        <v>207.97227477000001</v>
      </c>
      <c r="J24" s="45">
        <f t="shared" si="6"/>
        <v>91.71577317357</v>
      </c>
      <c r="K24" s="45">
        <f t="shared" si="33"/>
        <v>438.69432725904369</v>
      </c>
      <c r="L24" s="45">
        <f t="shared" si="34"/>
        <v>64.296809376164106</v>
      </c>
      <c r="M24" s="43">
        <f t="shared" si="7"/>
        <v>42.864539584109401</v>
      </c>
      <c r="N24">
        <f t="shared" si="8"/>
        <v>30.571924391189999</v>
      </c>
      <c r="O24" s="48">
        <f>INDEX((WasteGen!$K$2:$K$52),MATCH(A24,WasteGen!$A$2:$A$52,0))</f>
        <v>49.9133459448</v>
      </c>
      <c r="P24" s="48">
        <f t="shared" si="9"/>
        <v>4.8665512296180005</v>
      </c>
      <c r="Q24" s="48">
        <f t="shared" si="35"/>
        <v>32.023600985389166</v>
      </c>
      <c r="R24" s="48">
        <f t="shared" si="36"/>
        <v>1.9691082860212299</v>
      </c>
      <c r="S24" s="49">
        <f t="shared" si="10"/>
        <v>1.3127388573474865</v>
      </c>
      <c r="T24">
        <f t="shared" si="11"/>
        <v>1.622183743206</v>
      </c>
      <c r="U24" s="51">
        <f>INDEX((WasteGen!$L$2:$L$52),MATCH(A24,WasteGen!$A$2:$A$52,0))</f>
        <v>8.3188909907999999</v>
      </c>
      <c r="V24" s="51">
        <f t="shared" si="12"/>
        <v>3.1195841215500002E-2</v>
      </c>
      <c r="W24" s="51">
        <f t="shared" si="37"/>
        <v>0.23325623896411313</v>
      </c>
      <c r="X24" s="51">
        <f t="shared" si="38"/>
        <v>7.1973325277416541E-3</v>
      </c>
      <c r="Y24" s="36">
        <f t="shared" si="13"/>
        <v>4.7982216851611024E-3</v>
      </c>
      <c r="Z24">
        <f t="shared" si="14"/>
        <v>1.03986137385E-2</v>
      </c>
      <c r="AA24" s="54">
        <f>INDEX((WasteGen!$M$2:$M$52),MATCH(A24,WasteGen!$A$2:$A$52,0))</f>
        <v>20.797227477000003</v>
      </c>
      <c r="AB24" s="54">
        <f t="shared" si="15"/>
        <v>0.62391682431000006</v>
      </c>
      <c r="AC24" s="54">
        <f t="shared" si="39"/>
        <v>4.1055898699216877</v>
      </c>
      <c r="AD24" s="54">
        <f t="shared" si="40"/>
        <v>0.25244978025913201</v>
      </c>
      <c r="AE24" s="21">
        <f t="shared" si="16"/>
        <v>0.168299853506088</v>
      </c>
      <c r="AF24">
        <f t="shared" si="17"/>
        <v>0.20797227477000005</v>
      </c>
      <c r="AG24" s="58">
        <f>INDEX((WasteGen!$N$2:$N$52),MATCH(A24,WasteGen!$A$2:$A$52,0))</f>
        <v>1.2478336486200001</v>
      </c>
      <c r="AH24" s="58">
        <f t="shared" si="18"/>
        <v>1.8717504729300004E-3</v>
      </c>
      <c r="AI24" s="58">
        <f t="shared" si="41"/>
        <v>1.3235540091245248E-2</v>
      </c>
      <c r="AJ24" s="58">
        <f t="shared" si="42"/>
        <v>5.8263395271750237E-4</v>
      </c>
      <c r="AK24" s="56">
        <f t="shared" si="19"/>
        <v>3.8842263514500156E-4</v>
      </c>
      <c r="AL24">
        <f t="shared" si="20"/>
        <v>6.2391682431000011E-4</v>
      </c>
      <c r="AM24" s="62">
        <f>INDEX((WasteGen!$P$2:$P$52),MATCH(A24,WasteGen!$A$2:$A$52,0))</f>
        <v>9.1259999999999994</v>
      </c>
      <c r="AN24" s="62">
        <f t="shared" si="21"/>
        <v>0.20533499999999999</v>
      </c>
      <c r="AO24" s="62">
        <f t="shared" si="46"/>
        <v>1.0313418896568465</v>
      </c>
      <c r="AP24" s="62">
        <f t="shared" si="47"/>
        <v>2.51556548668933E-2</v>
      </c>
      <c r="AQ24" s="60">
        <f t="shared" si="22"/>
        <v>1.6770436577928864E-2</v>
      </c>
      <c r="AR24">
        <f t="shared" si="44"/>
        <v>6.8444999999999992E-2</v>
      </c>
      <c r="AS24" s="68">
        <f>INDEX((WasteGen!$Q$2:$Q$52),MATCH(A24,WasteGen!$A$2:$A$52,0))</f>
        <v>1.1668799999999999</v>
      </c>
      <c r="AT24" s="68">
        <f t="shared" si="23"/>
        <v>1.3127399999999997E-2</v>
      </c>
      <c r="AU24" s="68">
        <f t="shared" si="48"/>
        <v>3.4184668029175413E-2</v>
      </c>
      <c r="AV24" s="68">
        <f t="shared" si="49"/>
        <v>3.902013921359436E-3</v>
      </c>
      <c r="AW24" s="64">
        <f t="shared" si="45"/>
        <v>2.601342614239624E-3</v>
      </c>
      <c r="AX24" s="3"/>
      <c r="AY24" s="133"/>
      <c r="AZ24" s="133"/>
      <c r="BA24" s="133"/>
      <c r="BC24" s="2">
        <f t="shared" si="24"/>
        <v>49.762556576407221</v>
      </c>
      <c r="BD24" s="2">
        <f t="shared" si="25"/>
        <v>1244.0639144101806</v>
      </c>
      <c r="BE24">
        <f t="shared" si="26"/>
        <v>49.759955233792979</v>
      </c>
      <c r="BF24">
        <f t="shared" si="27"/>
        <v>1243.9988808448245</v>
      </c>
      <c r="BG24" s="83">
        <v>11.9</v>
      </c>
      <c r="BH24" s="112"/>
      <c r="BI24" s="2">
        <f t="shared" si="28"/>
        <v>37.862556576407222</v>
      </c>
      <c r="BJ24">
        <f t="shared" si="29"/>
        <v>37.859955233792981</v>
      </c>
      <c r="BL24" s="2">
        <f t="shared" si="30"/>
        <v>946.56391441018059</v>
      </c>
      <c r="BM24" s="67">
        <f t="shared" si="30"/>
        <v>946.4988808448245</v>
      </c>
      <c r="BO24">
        <f t="shared" si="31"/>
        <v>35.445152855201307</v>
      </c>
      <c r="BP24">
        <f t="shared" si="43"/>
        <v>303.5841963284924</v>
      </c>
    </row>
    <row r="25" spans="1:68" x14ac:dyDescent="0.25">
      <c r="A25" s="24">
        <f t="shared" si="32"/>
        <v>2010</v>
      </c>
      <c r="B25" s="24">
        <v>1</v>
      </c>
      <c r="C25" s="40">
        <f>INDEX((WasteGen!$I$2:$I$52),MATCH(A25,WasteGen!$A$2:$A$52,0))</f>
        <v>64.153748977500001</v>
      </c>
      <c r="D25" s="40">
        <f t="shared" si="2"/>
        <v>9.1419092292937503</v>
      </c>
      <c r="E25" s="40">
        <f t="shared" si="3"/>
        <v>26.125794193760669</v>
      </c>
      <c r="F25" s="40">
        <f>E24*(1-Sce3Recycle!$F$9)</f>
        <v>8.3530940874230577</v>
      </c>
      <c r="G25" s="34">
        <f t="shared" si="4"/>
        <v>5.5687293916153715</v>
      </c>
      <c r="H25">
        <f t="shared" si="5"/>
        <v>3.0473030764312501</v>
      </c>
      <c r="I25" s="45">
        <f>INDEX((WasteGen!$J$2:$J$52),MATCH(A25,WasteGen!$A$2:$A$52,0))</f>
        <v>213.845829925</v>
      </c>
      <c r="J25" s="45">
        <f t="shared" si="6"/>
        <v>94.306010996924996</v>
      </c>
      <c r="K25" s="45">
        <f t="shared" si="33"/>
        <v>464.41698014580004</v>
      </c>
      <c r="L25" s="45">
        <f t="shared" si="34"/>
        <v>68.58335811016866</v>
      </c>
      <c r="M25" s="43">
        <f t="shared" si="7"/>
        <v>45.722238740112438</v>
      </c>
      <c r="N25">
        <f t="shared" si="8"/>
        <v>31.435336998975</v>
      </c>
      <c r="O25" s="48">
        <f>INDEX((WasteGen!$K$2:$K$52),MATCH(A25,WasteGen!$A$2:$A$52,0))</f>
        <v>51.322999181999997</v>
      </c>
      <c r="P25" s="48">
        <f t="shared" si="9"/>
        <v>5.0039924202449999</v>
      </c>
      <c r="Q25" s="48">
        <f t="shared" si="35"/>
        <v>34.862600070155892</v>
      </c>
      <c r="R25" s="48">
        <f t="shared" si="36"/>
        <v>2.1649933354782722</v>
      </c>
      <c r="S25" s="49">
        <f t="shared" si="10"/>
        <v>1.4433288903188481</v>
      </c>
      <c r="T25">
        <f t="shared" si="11"/>
        <v>1.667997473415</v>
      </c>
      <c r="U25" s="51">
        <f>INDEX((WasteGen!$L$2:$L$52),MATCH(A25,WasteGen!$A$2:$A$52,0))</f>
        <v>8.5538331969999994</v>
      </c>
      <c r="V25" s="51">
        <f t="shared" si="12"/>
        <v>3.2076874488749997E-2</v>
      </c>
      <c r="W25" s="51">
        <f t="shared" si="37"/>
        <v>0.25731036220836684</v>
      </c>
      <c r="X25" s="51">
        <f t="shared" si="38"/>
        <v>8.0227512444962772E-3</v>
      </c>
      <c r="Y25" s="36">
        <f t="shared" si="13"/>
        <v>5.3485008296641845E-3</v>
      </c>
      <c r="Z25">
        <f t="shared" si="14"/>
        <v>1.0692291496249999E-2</v>
      </c>
      <c r="AA25" s="54">
        <f>INDEX((WasteGen!$M$2:$M$52),MATCH(A25,WasteGen!$A$2:$A$52,0))</f>
        <v>21.3845829925</v>
      </c>
      <c r="AB25" s="54">
        <f t="shared" si="15"/>
        <v>0.64153748977500002</v>
      </c>
      <c r="AC25" s="54">
        <f t="shared" si="39"/>
        <v>4.4695641115584479</v>
      </c>
      <c r="AD25" s="54">
        <f t="shared" si="40"/>
        <v>0.27756324813824002</v>
      </c>
      <c r="AE25" s="21">
        <f t="shared" si="16"/>
        <v>0.18504216542549334</v>
      </c>
      <c r="AF25">
        <f t="shared" si="17"/>
        <v>0.21384582992500001</v>
      </c>
      <c r="AG25" s="58">
        <f>INDEX((WasteGen!$N$2:$N$52),MATCH(A25,WasteGen!$A$2:$A$52,0))</f>
        <v>1.28307497955</v>
      </c>
      <c r="AH25" s="58">
        <f t="shared" si="18"/>
        <v>1.9246124693250001E-3</v>
      </c>
      <c r="AI25" s="58">
        <f t="shared" si="41"/>
        <v>1.4514647653276345E-2</v>
      </c>
      <c r="AJ25" s="58">
        <f t="shared" si="42"/>
        <v>6.4550490729390285E-4</v>
      </c>
      <c r="AK25" s="56">
        <f t="shared" si="19"/>
        <v>4.3033660486260187E-4</v>
      </c>
      <c r="AL25">
        <f t="shared" si="20"/>
        <v>6.4153748977500004E-4</v>
      </c>
      <c r="AM25" s="62">
        <f>INDEX((WasteGen!$P$2:$P$52),MATCH(A25,WasteGen!$A$2:$A$52,0))</f>
        <v>10.949</v>
      </c>
      <c r="AN25" s="62">
        <f t="shared" si="21"/>
        <v>0.24635249999999997</v>
      </c>
      <c r="AO25" s="62">
        <f t="shared" si="46"/>
        <v>1.2472136303789649</v>
      </c>
      <c r="AP25" s="62">
        <f t="shared" si="47"/>
        <v>3.0480759277881474E-2</v>
      </c>
      <c r="AQ25" s="60">
        <f t="shared" si="22"/>
        <v>2.0320506185254314E-2</v>
      </c>
      <c r="AR25">
        <f t="shared" si="44"/>
        <v>8.2117499999999996E-2</v>
      </c>
      <c r="AS25" s="68">
        <f>INDEX((WasteGen!$Q$2:$Q$52),MATCH(A25,WasteGen!$A$2:$A$52,0))</f>
        <v>1.131624</v>
      </c>
      <c r="AT25" s="68">
        <f t="shared" si="23"/>
        <v>1.2730769999999999E-2</v>
      </c>
      <c r="AU25" s="68">
        <f t="shared" si="48"/>
        <v>4.1571171683242536E-2</v>
      </c>
      <c r="AV25" s="68">
        <f t="shared" si="49"/>
        <v>5.3442663459328764E-3</v>
      </c>
      <c r="AW25" s="64">
        <f t="shared" si="45"/>
        <v>3.5628442306219173E-3</v>
      </c>
      <c r="AX25" s="3"/>
      <c r="AY25" s="133"/>
      <c r="AZ25" s="133"/>
      <c r="BA25" s="133"/>
      <c r="BC25" s="2">
        <f t="shared" si="24"/>
        <v>52.949001375322553</v>
      </c>
      <c r="BD25" s="2">
        <f t="shared" si="25"/>
        <v>1323.7250343830638</v>
      </c>
      <c r="BE25">
        <f t="shared" si="26"/>
        <v>52.945438531091931</v>
      </c>
      <c r="BF25">
        <f t="shared" si="27"/>
        <v>1323.6359632772983</v>
      </c>
      <c r="BG25" s="83">
        <v>9</v>
      </c>
      <c r="BI25" s="2">
        <f t="shared" si="28"/>
        <v>43.949001375322553</v>
      </c>
      <c r="BJ25">
        <f t="shared" si="29"/>
        <v>43.945438531091931</v>
      </c>
      <c r="BL25" s="2">
        <f t="shared" si="30"/>
        <v>1098.7250343830638</v>
      </c>
      <c r="BM25" s="67">
        <f t="shared" si="30"/>
        <v>1098.6359632772983</v>
      </c>
      <c r="BO25">
        <f t="shared" si="31"/>
        <v>36.457934707732271</v>
      </c>
      <c r="BP25">
        <f t="shared" si="43"/>
        <v>340.04213103622465</v>
      </c>
    </row>
    <row r="26" spans="1:68" x14ac:dyDescent="0.25">
      <c r="A26" s="24">
        <f t="shared" si="32"/>
        <v>2011</v>
      </c>
      <c r="B26" s="24">
        <v>1</v>
      </c>
      <c r="C26" s="40">
        <f>INDEX((WasteGen!$I$2:$I$52),MATCH(A26,WasteGen!$A$2:$A$52,0))</f>
        <v>62.174060999999995</v>
      </c>
      <c r="D26" s="40">
        <f t="shared" si="2"/>
        <v>8.8598036924999999</v>
      </c>
      <c r="E26" s="40">
        <f t="shared" si="3"/>
        <v>26.372447259179289</v>
      </c>
      <c r="F26" s="40">
        <f>E25*(1-Sce3Recycle!$F$9)</f>
        <v>8.613150627081378</v>
      </c>
      <c r="G26" s="34">
        <f t="shared" si="4"/>
        <v>5.7421004180542514</v>
      </c>
      <c r="H26">
        <f t="shared" si="5"/>
        <v>2.9532678975</v>
      </c>
      <c r="I26" s="45">
        <f>INDEX((WasteGen!$J$2:$J$52),MATCH(A26,WasteGen!$A$2:$A$52,0))</f>
        <v>207.24687</v>
      </c>
      <c r="J26" s="45">
        <f t="shared" si="6"/>
        <v>91.39586967000001</v>
      </c>
      <c r="K26" s="45">
        <f t="shared" si="33"/>
        <v>483.20813604895278</v>
      </c>
      <c r="L26" s="45">
        <f t="shared" si="34"/>
        <v>72.604713766847283</v>
      </c>
      <c r="M26" s="43">
        <f t="shared" si="7"/>
        <v>48.403142511231522</v>
      </c>
      <c r="N26">
        <f t="shared" si="8"/>
        <v>30.465289889999998</v>
      </c>
      <c r="O26" s="48">
        <f>INDEX((WasteGen!$K$2:$K$52),MATCH(A26,WasteGen!$A$2:$A$52,0))</f>
        <v>49.739248799999999</v>
      </c>
      <c r="P26" s="48">
        <f t="shared" si="9"/>
        <v>4.8495767580000004</v>
      </c>
      <c r="Q26" s="48">
        <f t="shared" si="35"/>
        <v>37.355249609266032</v>
      </c>
      <c r="R26" s="48">
        <f t="shared" si="36"/>
        <v>2.3569272188898598</v>
      </c>
      <c r="S26" s="49">
        <f t="shared" si="10"/>
        <v>1.5712848125932397</v>
      </c>
      <c r="T26">
        <f t="shared" si="11"/>
        <v>1.6165255860000001</v>
      </c>
      <c r="U26" s="51">
        <f>INDEX((WasteGen!$L$2:$L$52),MATCH(A26,WasteGen!$A$2:$A$52,0))</f>
        <v>8.2898747999999998</v>
      </c>
      <c r="V26" s="51">
        <f t="shared" si="12"/>
        <v>3.1087030500000001E-2</v>
      </c>
      <c r="W26" s="51">
        <f t="shared" si="37"/>
        <v>0.27954730990759524</v>
      </c>
      <c r="X26" s="51">
        <f t="shared" si="38"/>
        <v>8.8500828007715797E-3</v>
      </c>
      <c r="Y26" s="36">
        <f t="shared" si="13"/>
        <v>5.9000552005143859E-3</v>
      </c>
      <c r="Z26">
        <f t="shared" si="14"/>
        <v>1.0362343499999999E-2</v>
      </c>
      <c r="AA26" s="54">
        <f>INDEX((WasteGen!$M$2:$M$52),MATCH(A26,WasteGen!$A$2:$A$52,0))</f>
        <v>20.724687000000003</v>
      </c>
      <c r="AB26" s="54">
        <f t="shared" si="15"/>
        <v>0.62174061000000014</v>
      </c>
      <c r="AC26" s="54">
        <f t="shared" si="39"/>
        <v>4.7891345652905173</v>
      </c>
      <c r="AD26" s="54">
        <f t="shared" si="40"/>
        <v>0.30217015626793076</v>
      </c>
      <c r="AE26" s="21">
        <f t="shared" si="16"/>
        <v>0.20144677084528717</v>
      </c>
      <c r="AF26">
        <f t="shared" si="17"/>
        <v>0.20724687000000003</v>
      </c>
      <c r="AG26" s="58">
        <f>INDEX((WasteGen!$N$2:$N$52),MATCH(A26,WasteGen!$A$2:$A$52,0))</f>
        <v>1.2434812200000001</v>
      </c>
      <c r="AH26" s="58">
        <f t="shared" si="18"/>
        <v>1.86522183E-3</v>
      </c>
      <c r="AI26" s="58">
        <f t="shared" si="41"/>
        <v>1.5671981764056698E-2</v>
      </c>
      <c r="AJ26" s="58">
        <f t="shared" si="42"/>
        <v>7.0788771921964806E-4</v>
      </c>
      <c r="AK26" s="56">
        <f t="shared" si="19"/>
        <v>4.7192514614643203E-4</v>
      </c>
      <c r="AL26">
        <f t="shared" si="20"/>
        <v>6.2174061000000002E-4</v>
      </c>
      <c r="AM26" s="62">
        <f>INDEX((WasteGen!$P$2:$P$52),MATCH(A26,WasteGen!$A$2:$A$52,0))</f>
        <v>10.401999999999999</v>
      </c>
      <c r="AN26" s="62">
        <f t="shared" si="21"/>
        <v>0.23404499999999995</v>
      </c>
      <c r="AO26" s="62">
        <f t="shared" si="46"/>
        <v>1.4443978969820863</v>
      </c>
      <c r="AP26" s="62">
        <f t="shared" si="47"/>
        <v>3.6860733396878467E-2</v>
      </c>
      <c r="AQ26" s="60">
        <f t="shared" si="22"/>
        <v>2.4573822264585644E-2</v>
      </c>
      <c r="AR26">
        <f t="shared" si="44"/>
        <v>7.8014999999999987E-2</v>
      </c>
      <c r="AS26" s="68">
        <f>INDEX((WasteGen!$Q$2:$Q$52),MATCH(A26,WasteGen!$A$2:$A$52,0))</f>
        <v>1.5630550000000001</v>
      </c>
      <c r="AT26" s="68">
        <f t="shared" si="23"/>
        <v>1.7584368749999999E-2</v>
      </c>
      <c r="AU26" s="68">
        <f t="shared" si="48"/>
        <v>5.2656503683839589E-2</v>
      </c>
      <c r="AV26" s="68">
        <f t="shared" si="49"/>
        <v>6.4990367494029422E-3</v>
      </c>
      <c r="AW26" s="64">
        <f t="shared" si="45"/>
        <v>4.3326911662686278E-3</v>
      </c>
      <c r="AX26" s="3"/>
      <c r="AY26" s="133"/>
      <c r="AZ26" s="133"/>
      <c r="BA26" s="133"/>
      <c r="BC26" s="2">
        <f t="shared" si="24"/>
        <v>55.953253006501811</v>
      </c>
      <c r="BD26" s="2">
        <f t="shared" si="25"/>
        <v>1398.8313251625452</v>
      </c>
      <c r="BE26">
        <f t="shared" si="26"/>
        <v>55.948920315335542</v>
      </c>
      <c r="BF26">
        <f t="shared" si="27"/>
        <v>1398.7230078833886</v>
      </c>
      <c r="BG26" s="83">
        <v>10.199999999999999</v>
      </c>
      <c r="BI26" s="2">
        <f t="shared" si="28"/>
        <v>45.753253006501808</v>
      </c>
      <c r="BJ26">
        <f t="shared" si="29"/>
        <v>45.748920315335539</v>
      </c>
      <c r="BL26" s="2">
        <f t="shared" si="30"/>
        <v>1143.8313251625452</v>
      </c>
      <c r="BM26" s="67">
        <f t="shared" si="30"/>
        <v>1143.7230078833884</v>
      </c>
      <c r="BO26">
        <f t="shared" si="31"/>
        <v>35.331329327609993</v>
      </c>
      <c r="BP26">
        <f t="shared" si="43"/>
        <v>375.37346036383462</v>
      </c>
    </row>
    <row r="27" spans="1:68" x14ac:dyDescent="0.25">
      <c r="A27" s="24">
        <f t="shared" si="32"/>
        <v>2012</v>
      </c>
      <c r="B27" s="24">
        <v>1</v>
      </c>
      <c r="C27" s="40">
        <f>INDEX((WasteGen!$I$2:$I$52),MATCH(A27,WasteGen!$A$2:$A$52,0))</f>
        <v>58.180867482000004</v>
      </c>
      <c r="D27" s="40">
        <f t="shared" si="2"/>
        <v>8.2907736161849996</v>
      </c>
      <c r="E27" s="40">
        <f t="shared" si="3"/>
        <v>25.968753677030531</v>
      </c>
      <c r="F27" s="40">
        <f>E26*(1-Sce3Recycle!$F$9)</f>
        <v>8.6944671983337578</v>
      </c>
      <c r="G27" s="34">
        <f t="shared" si="4"/>
        <v>5.7963114655558385</v>
      </c>
      <c r="H27">
        <f t="shared" si="5"/>
        <v>2.763591205395</v>
      </c>
      <c r="I27" s="45">
        <f>INDEX((WasteGen!$J$2:$J$52),MATCH(A27,WasteGen!$A$2:$A$52,0))</f>
        <v>193.93622494000002</v>
      </c>
      <c r="J27" s="45">
        <f t="shared" si="6"/>
        <v>85.525875198540007</v>
      </c>
      <c r="K27" s="45">
        <f t="shared" si="33"/>
        <v>493.19157867616019</v>
      </c>
      <c r="L27" s="45">
        <f t="shared" si="34"/>
        <v>75.542432571332611</v>
      </c>
      <c r="M27" s="43">
        <f t="shared" si="7"/>
        <v>50.361621714221741</v>
      </c>
      <c r="N27">
        <f t="shared" si="8"/>
        <v>28.508625066180002</v>
      </c>
      <c r="O27" s="48">
        <f>INDEX((WasteGen!$K$2:$K$52),MATCH(A27,WasteGen!$A$2:$A$52,0))</f>
        <v>46.544693985600006</v>
      </c>
      <c r="P27" s="48">
        <f t="shared" si="9"/>
        <v>4.5381076635960005</v>
      </c>
      <c r="Q27" s="48">
        <f t="shared" si="35"/>
        <v>39.367911540319739</v>
      </c>
      <c r="R27" s="48">
        <f t="shared" si="36"/>
        <v>2.5254457325422948</v>
      </c>
      <c r="S27" s="49">
        <f t="shared" si="10"/>
        <v>1.6836304883615298</v>
      </c>
      <c r="T27">
        <f t="shared" si="11"/>
        <v>1.5127025545320003</v>
      </c>
      <c r="U27" s="51">
        <f>INDEX((WasteGen!$L$2:$L$52),MATCH(A27,WasteGen!$A$2:$A$52,0))</f>
        <v>7.757448997600001</v>
      </c>
      <c r="V27" s="51">
        <f t="shared" si="12"/>
        <v>2.9090433741000003E-2</v>
      </c>
      <c r="W27" s="51">
        <f t="shared" si="37"/>
        <v>0.29902283028800647</v>
      </c>
      <c r="X27" s="51">
        <f t="shared" si="38"/>
        <v>9.6149133605888046E-3</v>
      </c>
      <c r="Y27" s="36">
        <f t="shared" si="13"/>
        <v>6.4099422403925358E-3</v>
      </c>
      <c r="Z27">
        <f t="shared" si="14"/>
        <v>9.6968112470000017E-3</v>
      </c>
      <c r="AA27" s="54">
        <f>INDEX((WasteGen!$M$2:$M$52),MATCH(A27,WasteGen!$A$2:$A$52,0))</f>
        <v>19.393622494000002</v>
      </c>
      <c r="AB27" s="54">
        <f t="shared" si="15"/>
        <v>0.58180867482000009</v>
      </c>
      <c r="AC27" s="54">
        <f t="shared" si="39"/>
        <v>5.0471681461948386</v>
      </c>
      <c r="AD27" s="54">
        <f t="shared" si="40"/>
        <v>0.32377509391567882</v>
      </c>
      <c r="AE27" s="21">
        <f t="shared" si="16"/>
        <v>0.21585006261045253</v>
      </c>
      <c r="AF27">
        <f t="shared" si="17"/>
        <v>0.19393622494000004</v>
      </c>
      <c r="AG27" s="58">
        <f>INDEX((WasteGen!$N$2:$N$52),MATCH(A27,WasteGen!$A$2:$A$52,0))</f>
        <v>1.1636173496400002</v>
      </c>
      <c r="AH27" s="58">
        <f t="shared" si="18"/>
        <v>1.7454260244600002E-3</v>
      </c>
      <c r="AI27" s="58">
        <f t="shared" si="41"/>
        <v>1.6653076218669339E-2</v>
      </c>
      <c r="AJ27" s="58">
        <f t="shared" si="42"/>
        <v>7.6433156984736031E-4</v>
      </c>
      <c r="AK27" s="56">
        <f t="shared" si="19"/>
        <v>5.0955437989824021E-4</v>
      </c>
      <c r="AL27">
        <f t="shared" si="20"/>
        <v>5.8180867482000007E-4</v>
      </c>
      <c r="AM27" s="62">
        <f>INDEX((WasteGen!$P$2:$P$52),MATCH(A27,WasteGen!$A$2:$A$52,0))</f>
        <v>7.37</v>
      </c>
      <c r="AN27" s="62">
        <f t="shared" si="21"/>
        <v>0.165825</v>
      </c>
      <c r="AO27" s="62">
        <f t="shared" si="46"/>
        <v>1.5675344877931239</v>
      </c>
      <c r="AP27" s="62">
        <f t="shared" si="47"/>
        <v>4.2688409188962446E-2</v>
      </c>
      <c r="AQ27" s="60">
        <f t="shared" si="22"/>
        <v>2.8458939459308295E-2</v>
      </c>
      <c r="AR27">
        <f t="shared" si="44"/>
        <v>5.5274999999999998E-2</v>
      </c>
      <c r="AS27" s="68">
        <f>INDEX((WasteGen!$Q$2:$Q$52),MATCH(A27,WasteGen!$A$2:$A$52,0))</f>
        <v>0.67796900000000004</v>
      </c>
      <c r="AT27" s="68">
        <f t="shared" si="23"/>
        <v>7.6271512500000003E-3</v>
      </c>
      <c r="AU27" s="68">
        <f t="shared" si="48"/>
        <v>5.2051590773033327E-2</v>
      </c>
      <c r="AV27" s="68">
        <f t="shared" si="49"/>
        <v>8.2320641608062597E-3</v>
      </c>
      <c r="AW27" s="64">
        <f t="shared" si="45"/>
        <v>5.4880427738708392E-3</v>
      </c>
      <c r="AX27" s="3"/>
      <c r="AY27" s="133"/>
      <c r="AZ27" s="133"/>
      <c r="BA27" s="133"/>
      <c r="BC27" s="2">
        <f t="shared" si="24"/>
        <v>58.098280209603033</v>
      </c>
      <c r="BD27" s="2">
        <f t="shared" si="25"/>
        <v>1452.4570052400759</v>
      </c>
      <c r="BE27">
        <f t="shared" si="26"/>
        <v>58.092792166829163</v>
      </c>
      <c r="BF27">
        <f t="shared" si="27"/>
        <v>1452.3198041707292</v>
      </c>
      <c r="BG27" s="83">
        <v>13.83</v>
      </c>
      <c r="BI27" s="2">
        <f t="shared" si="28"/>
        <v>44.268280209603034</v>
      </c>
      <c r="BJ27">
        <f t="shared" si="29"/>
        <v>44.262792166829165</v>
      </c>
      <c r="BL27" s="2">
        <f t="shared" si="30"/>
        <v>1106.7070052400759</v>
      </c>
      <c r="BM27" s="67">
        <f t="shared" si="30"/>
        <v>1106.5698041707292</v>
      </c>
      <c r="BO27">
        <f t="shared" si="31"/>
        <v>33.044408670968821</v>
      </c>
      <c r="BP27">
        <f t="shared" si="43"/>
        <v>408.41786903480346</v>
      </c>
    </row>
    <row r="28" spans="1:68" x14ac:dyDescent="0.25">
      <c r="A28" s="24">
        <f t="shared" si="32"/>
        <v>2013</v>
      </c>
      <c r="B28" s="24">
        <v>1</v>
      </c>
      <c r="C28" s="40">
        <f>INDEX((WasteGen!$I$2:$I$52),MATCH(A28,WasteGen!$A$2:$A$52,0))</f>
        <v>64.456379938500007</v>
      </c>
      <c r="D28" s="40">
        <f t="shared" si="2"/>
        <v>9.1850341412362511</v>
      </c>
      <c r="E28" s="40">
        <f t="shared" si="3"/>
        <v>26.592410301511535</v>
      </c>
      <c r="F28" s="40">
        <f>E27*(1-Sce3Recycle!$F$9)</f>
        <v>8.5613775167552468</v>
      </c>
      <c r="G28" s="34">
        <f t="shared" si="4"/>
        <v>5.7075850111701643</v>
      </c>
      <c r="H28">
        <f t="shared" si="5"/>
        <v>3.0616780470787504</v>
      </c>
      <c r="I28" s="45">
        <f>INDEX((WasteGen!$J$2:$J$52),MATCH(A28,WasteGen!$A$2:$A$52,0))</f>
        <v>214.85459979500001</v>
      </c>
      <c r="J28" s="45">
        <f t="shared" si="6"/>
        <v>94.750878509594997</v>
      </c>
      <c r="K28" s="45">
        <f t="shared" si="33"/>
        <v>510.83926128029862</v>
      </c>
      <c r="L28" s="45">
        <f t="shared" si="34"/>
        <v>77.103195905456559</v>
      </c>
      <c r="M28" s="43">
        <f t="shared" si="7"/>
        <v>51.402130603637701</v>
      </c>
      <c r="N28">
        <f t="shared" si="8"/>
        <v>31.583626169864999</v>
      </c>
      <c r="O28" s="48">
        <f>INDEX((WasteGen!$K$2:$K$52),MATCH(A28,WasteGen!$A$2:$A$52,0))</f>
        <v>51.565103950800001</v>
      </c>
      <c r="P28" s="48">
        <f t="shared" si="9"/>
        <v>5.0275976352030005</v>
      </c>
      <c r="Q28" s="48">
        <f t="shared" si="35"/>
        <v>41.733995058001184</v>
      </c>
      <c r="R28" s="48">
        <f t="shared" si="36"/>
        <v>2.6615141175215538</v>
      </c>
      <c r="S28" s="49">
        <f t="shared" si="10"/>
        <v>1.7743427450143692</v>
      </c>
      <c r="T28">
        <f t="shared" si="11"/>
        <v>1.6758658784010001</v>
      </c>
      <c r="U28" s="51">
        <f>INDEX((WasteGen!$L$2:$L$52),MATCH(A28,WasteGen!$A$2:$A$52,0))</f>
        <v>8.5941839918000014</v>
      </c>
      <c r="V28" s="51">
        <f t="shared" si="12"/>
        <v>3.2228189969250004E-2</v>
      </c>
      <c r="W28" s="51">
        <f t="shared" si="37"/>
        <v>0.32096625448001614</v>
      </c>
      <c r="X28" s="51">
        <f t="shared" si="38"/>
        <v>1.0284765777240331E-2</v>
      </c>
      <c r="Y28" s="36">
        <f t="shared" si="13"/>
        <v>6.8565105181602201E-3</v>
      </c>
      <c r="Z28">
        <f t="shared" si="14"/>
        <v>1.0742729989750002E-2</v>
      </c>
      <c r="AA28" s="54">
        <f>INDEX((WasteGen!$M$2:$M$52),MATCH(A28,WasteGen!$A$2:$A$52,0))</f>
        <v>21.485459979500003</v>
      </c>
      <c r="AB28" s="54">
        <f t="shared" si="15"/>
        <v>0.64456379938500008</v>
      </c>
      <c r="AC28" s="54">
        <f t="shared" si="39"/>
        <v>5.3505121869232291</v>
      </c>
      <c r="AD28" s="54">
        <f t="shared" si="40"/>
        <v>0.34121975865660947</v>
      </c>
      <c r="AE28" s="21">
        <f t="shared" si="16"/>
        <v>0.22747983910440631</v>
      </c>
      <c r="AF28">
        <f t="shared" si="17"/>
        <v>0.21485459979500005</v>
      </c>
      <c r="AG28" s="58">
        <f>INDEX((WasteGen!$N$2:$N$52),MATCH(A28,WasteGen!$A$2:$A$52,0))</f>
        <v>1.2891275987700002</v>
      </c>
      <c r="AH28" s="58">
        <f t="shared" si="18"/>
        <v>1.9336913981550003E-3</v>
      </c>
      <c r="AI28" s="58">
        <f t="shared" si="41"/>
        <v>1.7774587505806363E-2</v>
      </c>
      <c r="AJ28" s="58">
        <f t="shared" si="42"/>
        <v>8.1218011101797695E-4</v>
      </c>
      <c r="AK28" s="56">
        <f t="shared" si="19"/>
        <v>5.4145340734531797E-4</v>
      </c>
      <c r="AL28">
        <f t="shared" si="20"/>
        <v>6.4456379938500005E-4</v>
      </c>
      <c r="AM28" s="62">
        <f>INDEX((WasteGen!$P$2:$P$52),MATCH(A28,WasteGen!$A$2:$A$52,0))</f>
        <v>6.9630000000000001</v>
      </c>
      <c r="AN28" s="62">
        <f t="shared" si="21"/>
        <v>0.15666749999999999</v>
      </c>
      <c r="AO28" s="62">
        <f t="shared" si="46"/>
        <v>1.6778743423620854</v>
      </c>
      <c r="AP28" s="62">
        <f t="shared" si="47"/>
        <v>4.6327645431038331E-2</v>
      </c>
      <c r="AQ28" s="60">
        <f t="shared" si="22"/>
        <v>3.0885096954025554E-2</v>
      </c>
      <c r="AR28">
        <f t="shared" si="44"/>
        <v>5.2222499999999998E-2</v>
      </c>
      <c r="AS28" s="68">
        <f>INDEX((WasteGen!$Q$2:$Q$52),MATCH(A28,WasteGen!$A$2:$A$52,0))</f>
        <v>0.32495800000000002</v>
      </c>
      <c r="AT28" s="68">
        <f t="shared" si="23"/>
        <v>3.6557775000000004E-3</v>
      </c>
      <c r="AU28" s="68">
        <f t="shared" si="48"/>
        <v>4.7569873283081175E-2</v>
      </c>
      <c r="AV28" s="68">
        <f t="shared" si="49"/>
        <v>8.1374949899521466E-3</v>
      </c>
      <c r="AW28" s="64">
        <f t="shared" si="45"/>
        <v>5.4249966599680972E-3</v>
      </c>
      <c r="AX28" s="3"/>
      <c r="AY28" s="3"/>
      <c r="AZ28" s="3"/>
      <c r="BA28" s="3"/>
      <c r="BC28" s="2">
        <f t="shared" si="24"/>
        <v>59.155246256466143</v>
      </c>
      <c r="BD28" s="2">
        <f t="shared" si="25"/>
        <v>1478.8811564116536</v>
      </c>
      <c r="BE28">
        <f t="shared" si="26"/>
        <v>59.149821259806174</v>
      </c>
      <c r="BF28">
        <f t="shared" si="27"/>
        <v>1478.7455314951544</v>
      </c>
      <c r="BG28" s="83">
        <v>15.42</v>
      </c>
      <c r="BI28" s="2">
        <f t="shared" si="28"/>
        <v>43.735246256466141</v>
      </c>
      <c r="BJ28">
        <f t="shared" si="29"/>
        <v>43.729821259806172</v>
      </c>
      <c r="BL28" s="2">
        <f t="shared" si="30"/>
        <v>1093.3811564116536</v>
      </c>
      <c r="BM28" s="67">
        <f t="shared" si="30"/>
        <v>1093.2455314951544</v>
      </c>
      <c r="BO28">
        <f t="shared" si="31"/>
        <v>36.599634488928885</v>
      </c>
      <c r="BP28">
        <f t="shared" si="43"/>
        <v>445.01750352373233</v>
      </c>
    </row>
    <row r="29" spans="1:68" x14ac:dyDescent="0.25">
      <c r="A29" s="24">
        <f t="shared" si="32"/>
        <v>2014</v>
      </c>
      <c r="B29" s="24">
        <v>1</v>
      </c>
      <c r="C29" s="40">
        <f>INDEX((WasteGen!$I$2:$I$52),MATCH(A29,WasteGen!$A$2:$A$52,0))</f>
        <v>62.520861037500005</v>
      </c>
      <c r="D29" s="40">
        <f t="shared" si="2"/>
        <v>8.9092226978437505</v>
      </c>
      <c r="E29" s="40">
        <f t="shared" si="3"/>
        <v>26.73464839535157</v>
      </c>
      <c r="F29" s="40">
        <f>E28*(1-Sce3Recycle!$F$9)</f>
        <v>8.7669846040037136</v>
      </c>
      <c r="G29" s="34">
        <f t="shared" si="4"/>
        <v>5.8446564026691421</v>
      </c>
      <c r="H29">
        <f t="shared" si="5"/>
        <v>2.9697408992812502</v>
      </c>
      <c r="I29" s="45">
        <f>INDEX((WasteGen!$J$2:$J$52),MATCH(A29,WasteGen!$A$2:$A$52,0))</f>
        <v>208.40287012500002</v>
      </c>
      <c r="J29" s="45">
        <f t="shared" si="6"/>
        <v>91.905665725125004</v>
      </c>
      <c r="K29" s="45">
        <f t="shared" si="33"/>
        <v>522.88277740340027</v>
      </c>
      <c r="L29" s="45">
        <f t="shared" si="34"/>
        <v>79.862149602023351</v>
      </c>
      <c r="M29" s="43">
        <f t="shared" si="7"/>
        <v>53.241433068015567</v>
      </c>
      <c r="N29">
        <f t="shared" si="8"/>
        <v>30.635221908375001</v>
      </c>
      <c r="O29" s="48">
        <f>INDEX((WasteGen!$K$2:$K$52),MATCH(A29,WasteGen!$A$2:$A$52,0))</f>
        <v>50.01668883</v>
      </c>
      <c r="P29" s="48">
        <f t="shared" si="9"/>
        <v>4.8766271609250005</v>
      </c>
      <c r="Q29" s="48">
        <f t="shared" si="35"/>
        <v>43.789146232990689</v>
      </c>
      <c r="R29" s="48">
        <f t="shared" si="36"/>
        <v>2.8214759859354928</v>
      </c>
      <c r="S29" s="49">
        <f t="shared" si="10"/>
        <v>1.8809839906236618</v>
      </c>
      <c r="T29">
        <f t="shared" si="11"/>
        <v>1.6255423869750001</v>
      </c>
      <c r="U29" s="51">
        <f>INDEX((WasteGen!$L$2:$L$52),MATCH(A29,WasteGen!$A$2:$A$52,0))</f>
        <v>8.3361148050000011</v>
      </c>
      <c r="V29" s="51">
        <f t="shared" si="12"/>
        <v>3.1260430518750007E-2</v>
      </c>
      <c r="W29" s="51">
        <f t="shared" si="37"/>
        <v>0.341187184280558</v>
      </c>
      <c r="X29" s="51">
        <f t="shared" si="38"/>
        <v>1.1039500718208148E-2</v>
      </c>
      <c r="Y29" s="36">
        <f t="shared" si="13"/>
        <v>7.3596671454720982E-3</v>
      </c>
      <c r="Z29">
        <f t="shared" si="14"/>
        <v>1.0420143506250002E-2</v>
      </c>
      <c r="AA29" s="54">
        <f>INDEX((WasteGen!$M$2:$M$52),MATCH(A29,WasteGen!$A$2:$A$52,0))</f>
        <v>20.840287012500003</v>
      </c>
      <c r="AB29" s="54">
        <f t="shared" si="15"/>
        <v>0.62520861037500008</v>
      </c>
      <c r="AC29" s="54">
        <f t="shared" si="39"/>
        <v>5.6139931067936786</v>
      </c>
      <c r="AD29" s="54">
        <f t="shared" si="40"/>
        <v>0.36172769050455039</v>
      </c>
      <c r="AE29" s="21">
        <f t="shared" si="16"/>
        <v>0.24115179366970024</v>
      </c>
      <c r="AF29">
        <f t="shared" si="17"/>
        <v>0.20840287012500003</v>
      </c>
      <c r="AG29" s="58">
        <f>INDEX((WasteGen!$N$2:$N$52),MATCH(A29,WasteGen!$A$2:$A$52,0))</f>
        <v>1.2504172207500002</v>
      </c>
      <c r="AH29" s="58">
        <f t="shared" si="18"/>
        <v>1.8756258311250005E-3</v>
      </c>
      <c r="AI29" s="58">
        <f t="shared" si="41"/>
        <v>1.8783336475010771E-2</v>
      </c>
      <c r="AJ29" s="58">
        <f t="shared" si="42"/>
        <v>8.6687686192059462E-4</v>
      </c>
      <c r="AK29" s="56">
        <f t="shared" si="19"/>
        <v>5.7791790794706308E-4</v>
      </c>
      <c r="AL29">
        <f t="shared" si="20"/>
        <v>6.2520861037500014E-4</v>
      </c>
      <c r="AM29" s="62">
        <f>INDEX((WasteGen!$P$2:$P$52),MATCH(A29,WasteGen!$A$2:$A$52,0))</f>
        <v>5.1909999999999998</v>
      </c>
      <c r="AN29" s="62">
        <f t="shared" si="21"/>
        <v>0.11679749999999998</v>
      </c>
      <c r="AO29" s="62">
        <f t="shared" si="46"/>
        <v>1.7450831614009261</v>
      </c>
      <c r="AP29" s="62">
        <f t="shared" si="47"/>
        <v>4.9588680961159197E-2</v>
      </c>
      <c r="AQ29" s="60">
        <f t="shared" si="22"/>
        <v>3.3059120640772793E-2</v>
      </c>
      <c r="AR29">
        <f t="shared" si="44"/>
        <v>3.8932499999999995E-2</v>
      </c>
      <c r="AS29" s="68">
        <f>INDEX((WasteGen!$Q$2:$Q$52),MATCH(A29,WasteGen!$A$2:$A$52,0))</f>
        <v>0.18939</v>
      </c>
      <c r="AT29" s="68">
        <f t="shared" si="23"/>
        <v>2.1306375000000001E-3</v>
      </c>
      <c r="AU29" s="68">
        <f>AT29+AU28*$M$9</f>
        <v>4.2263665918883891E-2</v>
      </c>
      <c r="AV29" s="68">
        <f t="shared" si="49"/>
        <v>7.4368448641972821E-3</v>
      </c>
      <c r="AW29" s="64">
        <f t="shared" si="45"/>
        <v>4.9578965761315208E-3</v>
      </c>
      <c r="AX29" s="3"/>
      <c r="AY29" s="3"/>
      <c r="AZ29" s="3"/>
      <c r="BA29" s="3"/>
      <c r="BC29" s="2">
        <f t="shared" si="24"/>
        <v>61.254179857248396</v>
      </c>
      <c r="BD29" s="2">
        <f t="shared" si="25"/>
        <v>1531.3544964312098</v>
      </c>
      <c r="BE29">
        <f t="shared" si="26"/>
        <v>61.249221960672266</v>
      </c>
      <c r="BF29">
        <f t="shared" si="27"/>
        <v>1531.2305490168067</v>
      </c>
      <c r="BG29" s="83">
        <v>15.92</v>
      </c>
      <c r="BI29" s="2">
        <f t="shared" si="28"/>
        <v>45.334179857248394</v>
      </c>
      <c r="BJ29">
        <f t="shared" si="29"/>
        <v>45.329221960672264</v>
      </c>
      <c r="BL29" s="2">
        <f t="shared" si="30"/>
        <v>1133.3544964312098</v>
      </c>
      <c r="BM29" s="67">
        <f t="shared" si="30"/>
        <v>1133.2305490168067</v>
      </c>
      <c r="BO29">
        <f>AR29+AL29+AF29+Z29+T29+N29+H29</f>
        <v>35.488885916872874</v>
      </c>
      <c r="BP29">
        <f t="shared" si="43"/>
        <v>480.50638944060518</v>
      </c>
    </row>
    <row r="30" spans="1:68" x14ac:dyDescent="0.25">
      <c r="A30" s="24">
        <v>2015</v>
      </c>
      <c r="B30" s="24">
        <v>1</v>
      </c>
      <c r="C30" s="40">
        <f>INDEX((WasteGen!$I$2:$I$52),MATCH(A30,WasteGen!$A$2:$A$52,0))</f>
        <v>63.771278258250007</v>
      </c>
      <c r="D30" s="40">
        <f t="shared" si="2"/>
        <v>9.0874071518006261</v>
      </c>
      <c r="E30" s="40">
        <f t="shared" si="3"/>
        <v>27.008177894919321</v>
      </c>
      <c r="F30" s="40">
        <f>E29*(1-Sce3Recycle!$F$9)</f>
        <v>8.8138776522328737</v>
      </c>
      <c r="G30" s="34">
        <f t="shared" si="4"/>
        <v>5.8759184348219158</v>
      </c>
      <c r="H30">
        <f t="shared" si="5"/>
        <v>3.0291357172668754</v>
      </c>
      <c r="I30" s="45">
        <f>INDEX((WasteGen!$J$2:$J$52),MATCH(A30,WasteGen!$A$2:$A$52,0))</f>
        <v>212.57092752750003</v>
      </c>
      <c r="J30" s="45">
        <f t="shared" si="6"/>
        <v>93.743779039627498</v>
      </c>
      <c r="K30" s="45">
        <f t="shared" si="33"/>
        <v>534.88158153907489</v>
      </c>
      <c r="L30" s="45">
        <f t="shared" si="34"/>
        <v>81.744974903952851</v>
      </c>
      <c r="M30" s="43">
        <f t="shared" si="7"/>
        <v>54.496649935968563</v>
      </c>
      <c r="N30">
        <f t="shared" si="8"/>
        <v>31.247926346542503</v>
      </c>
      <c r="O30" s="48">
        <f>INDEX((WasteGen!$K$2:$K$52),MATCH(A30,WasteGen!$A$2:$A$52,0))</f>
        <v>51.017022606600008</v>
      </c>
      <c r="P30" s="48">
        <f t="shared" si="9"/>
        <v>4.9741597041435011</v>
      </c>
      <c r="Q30" s="48">
        <f t="shared" si="35"/>
        <v>45.802889030741859</v>
      </c>
      <c r="R30" s="48">
        <f t="shared" si="36"/>
        <v>2.9604169063923353</v>
      </c>
      <c r="S30" s="49">
        <f t="shared" si="10"/>
        <v>1.9736112709282234</v>
      </c>
      <c r="T30">
        <f t="shared" si="11"/>
        <v>1.6580532347145003</v>
      </c>
      <c r="U30" s="51">
        <f>INDEX((WasteGen!$L$2:$L$52),MATCH(A30,WasteGen!$A$2:$A$52,0))</f>
        <v>8.5028371011000008</v>
      </c>
      <c r="V30" s="51">
        <f t="shared" si="12"/>
        <v>3.1885639129125003E-2</v>
      </c>
      <c r="W30" s="51">
        <f t="shared" si="37"/>
        <v>0.36133783222810023</v>
      </c>
      <c r="X30" s="51">
        <f t="shared" si="38"/>
        <v>1.1734991181582756E-2</v>
      </c>
      <c r="Y30" s="36">
        <f t="shared" si="13"/>
        <v>7.823327454388504E-3</v>
      </c>
      <c r="Z30">
        <f t="shared" si="14"/>
        <v>1.0628546376375001E-2</v>
      </c>
      <c r="AA30" s="54">
        <f>INDEX((WasteGen!$M$2:$M$52),MATCH(A30,WasteGen!$A$2:$A$52,0))</f>
        <v>21.257092752750005</v>
      </c>
      <c r="AB30" s="54">
        <f t="shared" si="15"/>
        <v>0.63771278258250019</v>
      </c>
      <c r="AC30" s="54">
        <f t="shared" si="39"/>
        <v>5.8721652603515206</v>
      </c>
      <c r="AD30" s="54">
        <f t="shared" si="40"/>
        <v>0.3795406290246584</v>
      </c>
      <c r="AE30" s="21">
        <f t="shared" si="16"/>
        <v>0.25302708601643892</v>
      </c>
      <c r="AF30">
        <f t="shared" si="17"/>
        <v>0.21257092752750006</v>
      </c>
      <c r="AG30" s="58">
        <f>INDEX((WasteGen!$N$2:$N$52),MATCH(A30,WasteGen!$A$2:$A$52,0))</f>
        <v>1.2754255651650002</v>
      </c>
      <c r="AH30" s="58">
        <f t="shared" si="18"/>
        <v>1.9131383477475005E-3</v>
      </c>
      <c r="AI30" s="58">
        <f t="shared" si="41"/>
        <v>1.9780400693075264E-2</v>
      </c>
      <c r="AJ30" s="58">
        <f t="shared" si="42"/>
        <v>9.1607412968300512E-4</v>
      </c>
      <c r="AK30" s="56">
        <f t="shared" si="19"/>
        <v>6.1071608645533668E-4</v>
      </c>
      <c r="AL30">
        <f t="shared" si="20"/>
        <v>6.3771278258250013E-4</v>
      </c>
      <c r="AM30" s="62">
        <f>INDEX((WasteGen!$P$2:$P$52),MATCH(A30,WasteGen!$A$2:$A$52,0))</f>
        <v>5.8398750000000001</v>
      </c>
      <c r="AN30" s="62">
        <f t="shared" si="21"/>
        <v>0.13139718750000001</v>
      </c>
      <c r="AO30" s="62">
        <f t="shared" si="46"/>
        <v>1.8249053471522392</v>
      </c>
      <c r="AP30" s="62">
        <f t="shared" si="47"/>
        <v>5.1575001748687004E-2</v>
      </c>
      <c r="AQ30" s="60">
        <f t="shared" si="22"/>
        <v>3.4383334499124667E-2</v>
      </c>
      <c r="AR30">
        <f t="shared" si="44"/>
        <v>4.3799062499999999E-2</v>
      </c>
      <c r="AS30" s="68">
        <f>INDEX((WasteGen!$Q$2:$Q$52),MATCH(A30,WasteGen!$A$2:$A$52,0))</f>
        <v>0.18939</v>
      </c>
      <c r="AT30" s="68">
        <f t="shared" si="23"/>
        <v>2.1306375000000001E-3</v>
      </c>
      <c r="AU30" s="68">
        <f>AT30+AU29*$M$9</f>
        <v>3.7787005456146008E-2</v>
      </c>
      <c r="AV30" s="68">
        <f t="shared" si="49"/>
        <v>6.6072979627378806E-3</v>
      </c>
      <c r="AW30" s="64">
        <f t="shared" si="45"/>
        <v>4.4048653084919204E-3</v>
      </c>
      <c r="AX30" s="3"/>
      <c r="AY30" s="3"/>
      <c r="AZ30" s="3"/>
      <c r="BA30" s="3"/>
      <c r="BC30" s="2">
        <f t="shared" si="24"/>
        <v>62.646428971083594</v>
      </c>
      <c r="BD30" s="2">
        <f t="shared" si="25"/>
        <v>1566.1607242770899</v>
      </c>
      <c r="BE30">
        <f t="shared" si="26"/>
        <v>62.642024105775107</v>
      </c>
      <c r="BF30">
        <f t="shared" si="27"/>
        <v>1566.0506026443777</v>
      </c>
      <c r="BG30" s="82">
        <f>BG29+(BG31-BG29)/2</f>
        <v>17.114000000000001</v>
      </c>
      <c r="BI30" s="2">
        <f t="shared" si="28"/>
        <v>45.53242897108359</v>
      </c>
      <c r="BJ30">
        <f t="shared" si="29"/>
        <v>45.528024105775103</v>
      </c>
      <c r="BL30" s="2">
        <f t="shared" si="30"/>
        <v>1138.3107242770898</v>
      </c>
      <c r="BM30" s="67">
        <f t="shared" si="30"/>
        <v>1138.2006026443776</v>
      </c>
      <c r="BO30">
        <f t="shared" ref="BO30:BO65" si="50">AR30+AL30+AF30+Z30+T30+N30+H30</f>
        <v>36.202751547710335</v>
      </c>
      <c r="BP30">
        <f t="shared" si="43"/>
        <v>516.70914098831554</v>
      </c>
    </row>
    <row r="31" spans="1:68" x14ac:dyDescent="0.25">
      <c r="A31" s="24">
        <v>2016</v>
      </c>
      <c r="B31" s="24">
        <v>1</v>
      </c>
      <c r="C31" s="40">
        <f>INDEX((WasteGen!$I$2:$I$52),MATCH(A31,WasteGen!$A$2:$A$52,0))</f>
        <v>65.046703823415015</v>
      </c>
      <c r="D31" s="40">
        <f t="shared" si="2"/>
        <v>9.26915529483664</v>
      </c>
      <c r="E31" s="40">
        <f t="shared" si="3"/>
        <v>27.373278344697695</v>
      </c>
      <c r="F31" s="40">
        <f>E30*(1-Sce3Recycle!$F$9)</f>
        <v>8.9040548450582655</v>
      </c>
      <c r="G31" s="34">
        <f t="shared" si="4"/>
        <v>5.936036563372177</v>
      </c>
      <c r="H31">
        <f t="shared" si="5"/>
        <v>3.089718431612213</v>
      </c>
      <c r="I31" s="45">
        <f>INDEX((WasteGen!$J$2:$J$52),MATCH(A31,WasteGen!$A$2:$A$52,0))</f>
        <v>216.82234607805006</v>
      </c>
      <c r="J31" s="45">
        <f t="shared" si="6"/>
        <v>95.618654620420074</v>
      </c>
      <c r="K31" s="45">
        <f t="shared" si="33"/>
        <v>546.8794260103673</v>
      </c>
      <c r="L31" s="45">
        <f t="shared" si="34"/>
        <v>83.620810149127621</v>
      </c>
      <c r="M31" s="43">
        <f t="shared" si="7"/>
        <v>55.747206766085078</v>
      </c>
      <c r="N31">
        <f t="shared" si="8"/>
        <v>31.872884873473357</v>
      </c>
      <c r="O31" s="48">
        <f>INDEX((WasteGen!$K$2:$K$52),MATCH(A31,WasteGen!$A$2:$A$52,0))</f>
        <v>52.037363058732012</v>
      </c>
      <c r="P31" s="48">
        <f t="shared" si="9"/>
        <v>5.073642898226371</v>
      </c>
      <c r="Q31" s="48">
        <f t="shared" si="35"/>
        <v>47.779973564328031</v>
      </c>
      <c r="R31" s="48">
        <f t="shared" si="36"/>
        <v>3.0965583646402006</v>
      </c>
      <c r="S31" s="49">
        <f t="shared" si="10"/>
        <v>2.0643722430934668</v>
      </c>
      <c r="T31">
        <f t="shared" si="11"/>
        <v>1.6912142994087904</v>
      </c>
      <c r="U31" s="51">
        <f>INDEX((WasteGen!$L$2:$L$52),MATCH(A31,WasteGen!$A$2:$A$52,0))</f>
        <v>8.6728938431220026</v>
      </c>
      <c r="V31" s="51">
        <f t="shared" si="12"/>
        <v>3.2523351911707507E-2</v>
      </c>
      <c r="W31" s="51">
        <f t="shared" si="37"/>
        <v>0.38143311980992894</v>
      </c>
      <c r="X31" s="51">
        <f t="shared" si="38"/>
        <v>1.2428064329878794E-2</v>
      </c>
      <c r="Y31" s="36">
        <f t="shared" si="13"/>
        <v>8.2853762199191945E-3</v>
      </c>
      <c r="Z31">
        <f t="shared" si="14"/>
        <v>1.0841117303902503E-2</v>
      </c>
      <c r="AA31" s="54">
        <f>INDEX((WasteGen!$M$2:$M$52),MATCH(A31,WasteGen!$A$2:$A$52,0))</f>
        <v>21.682234607805007</v>
      </c>
      <c r="AB31" s="54">
        <f t="shared" si="15"/>
        <v>0.6504670382341502</v>
      </c>
      <c r="AC31" s="54">
        <f t="shared" si="39"/>
        <v>6.1256376364523115</v>
      </c>
      <c r="AD31" s="54">
        <f t="shared" si="40"/>
        <v>0.39699466213335904</v>
      </c>
      <c r="AE31" s="21">
        <f t="shared" si="16"/>
        <v>0.26466310808890603</v>
      </c>
      <c r="AF31">
        <f t="shared" si="17"/>
        <v>0.21682234607805007</v>
      </c>
      <c r="AG31" s="58">
        <f>INDEX((WasteGen!$N$2:$N$52),MATCH(A31,WasteGen!$A$2:$A$52,0))</f>
        <v>1.3009340764683004</v>
      </c>
      <c r="AH31" s="58">
        <f t="shared" si="18"/>
        <v>1.9514011147024504E-3</v>
      </c>
      <c r="AI31" s="58">
        <f t="shared" si="41"/>
        <v>2.0767100282369957E-2</v>
      </c>
      <c r="AJ31" s="58">
        <f t="shared" si="42"/>
        <v>9.6470152540775592E-4</v>
      </c>
      <c r="AK31" s="56">
        <f t="shared" si="19"/>
        <v>6.4313435027183721E-4</v>
      </c>
      <c r="AL31">
        <f t="shared" si="20"/>
        <v>6.5046703823415017E-4</v>
      </c>
      <c r="AM31" s="62">
        <f>INDEX((WasteGen!$P$2:$P$52),MATCH(A31,WasteGen!$A$2:$A$52,0))</f>
        <v>6.4887500000000005</v>
      </c>
      <c r="AN31" s="62">
        <f t="shared" si="21"/>
        <v>0.14599687500000003</v>
      </c>
      <c r="AO31" s="62">
        <f t="shared" si="46"/>
        <v>1.9169681182926803</v>
      </c>
      <c r="AP31" s="62">
        <f t="shared" si="47"/>
        <v>5.3934103859558935E-2</v>
      </c>
      <c r="AQ31" s="60">
        <f t="shared" si="22"/>
        <v>3.5956069239705957E-2</v>
      </c>
      <c r="AR31">
        <f t="shared" si="44"/>
        <v>4.8665625000000004E-2</v>
      </c>
      <c r="AS31" s="68">
        <f>INDEX((WasteGen!$Q$2:$Q$52),MATCH(A31,WasteGen!$A$2:$A$52,0))</f>
        <v>0.18939</v>
      </c>
      <c r="AT31" s="68">
        <f t="shared" si="23"/>
        <v>2.1306375000000001E-3</v>
      </c>
      <c r="AU31" s="68">
        <f t="shared" si="48"/>
        <v>3.4010204527885973E-2</v>
      </c>
      <c r="AV31" s="68">
        <f t="shared" si="49"/>
        <v>5.907438428260036E-3</v>
      </c>
      <c r="AW31" s="64">
        <f t="shared" si="45"/>
        <v>3.9382922855066907E-3</v>
      </c>
      <c r="AX31" s="3"/>
      <c r="AY31" s="117"/>
      <c r="AZ31" s="117" t="s">
        <v>127</v>
      </c>
      <c r="BA31" s="117" t="s">
        <v>128</v>
      </c>
      <c r="BC31" s="2">
        <f t="shared" si="24"/>
        <v>64.061101552735039</v>
      </c>
      <c r="BD31" s="2">
        <f t="shared" si="25"/>
        <v>1601.5275388183759</v>
      </c>
      <c r="BE31">
        <f t="shared" si="26"/>
        <v>64.057163260449528</v>
      </c>
      <c r="BF31">
        <f t="shared" si="27"/>
        <v>1601.4290815112381</v>
      </c>
      <c r="BG31" s="82">
        <f>BG29*(1+$BH$18)</f>
        <v>18.308</v>
      </c>
      <c r="BI31" s="2">
        <f t="shared" si="28"/>
        <v>45.753101552735039</v>
      </c>
      <c r="BJ31">
        <f t="shared" si="29"/>
        <v>45.749163260449528</v>
      </c>
      <c r="BL31" s="2">
        <f t="shared" si="30"/>
        <v>1143.8275388183761</v>
      </c>
      <c r="BM31" s="67">
        <f t="shared" si="30"/>
        <v>1143.7290815112383</v>
      </c>
      <c r="BO31">
        <f t="shared" si="50"/>
        <v>36.930797159914547</v>
      </c>
      <c r="BP31">
        <f t="shared" si="43"/>
        <v>553.63993814823004</v>
      </c>
    </row>
    <row r="32" spans="1:68" x14ac:dyDescent="0.25">
      <c r="A32" s="24">
        <v>2017</v>
      </c>
      <c r="B32" s="24">
        <v>1</v>
      </c>
      <c r="C32" s="40">
        <f>INDEX((WasteGen!$I$2:$I$52),MATCH(A32,WasteGen!$A$2:$A$52,0))</f>
        <v>66.34763789988331</v>
      </c>
      <c r="D32" s="40">
        <f t="shared" si="2"/>
        <v>9.4545384007333713</v>
      </c>
      <c r="E32" s="40">
        <f t="shared" si="3"/>
        <v>27.803395600897503</v>
      </c>
      <c r="F32" s="40">
        <f>E31*(1-Sce3Recycle!$F$9)</f>
        <v>9.0244211445335676</v>
      </c>
      <c r="G32" s="34">
        <f t="shared" si="4"/>
        <v>6.0162807630223778</v>
      </c>
      <c r="H32">
        <f t="shared" si="5"/>
        <v>3.1515128002444572</v>
      </c>
      <c r="I32" s="45">
        <f>INDEX((WasteGen!$J$2:$J$52),MATCH(A32,WasteGen!$A$2:$A$52,0))</f>
        <v>221.15879299961102</v>
      </c>
      <c r="J32" s="45">
        <f t="shared" si="6"/>
        <v>97.531027712828461</v>
      </c>
      <c r="K32" s="45">
        <f t="shared" si="33"/>
        <v>558.9139583582006</v>
      </c>
      <c r="L32" s="45">
        <f t="shared" si="34"/>
        <v>85.496495364995184</v>
      </c>
      <c r="M32" s="43">
        <f t="shared" si="7"/>
        <v>56.997663576663456</v>
      </c>
      <c r="N32">
        <f t="shared" si="8"/>
        <v>32.510342570942818</v>
      </c>
      <c r="O32" s="48">
        <f>INDEX((WasteGen!$K$2:$K$52),MATCH(A32,WasteGen!$A$2:$A$52,0))*BA32</f>
        <v>52.016548113508506</v>
      </c>
      <c r="P32" s="48">
        <f t="shared" si="9"/>
        <v>5.071613441067079</v>
      </c>
      <c r="Q32" s="48">
        <f t="shared" si="35"/>
        <v>49.621365507716121</v>
      </c>
      <c r="R32" s="48">
        <f t="shared" si="36"/>
        <v>3.2302214976789916</v>
      </c>
      <c r="S32" s="49">
        <f t="shared" si="10"/>
        <v>2.1534809984526611</v>
      </c>
      <c r="T32">
        <f t="shared" si="11"/>
        <v>1.6905378136890266</v>
      </c>
      <c r="U32" s="51">
        <f>INDEX((WasteGen!$L$2:$L$52),MATCH(A32,WasteGen!$A$2:$A$52,0))</f>
        <v>8.8463517199844404</v>
      </c>
      <c r="V32" s="51">
        <f t="shared" si="12"/>
        <v>3.3173818949941654E-2</v>
      </c>
      <c r="W32" s="51">
        <f t="shared" si="37"/>
        <v>0.40148770537843032</v>
      </c>
      <c r="X32" s="51">
        <f t="shared" si="38"/>
        <v>1.3119233381440287E-2</v>
      </c>
      <c r="Y32" s="36">
        <f t="shared" si="13"/>
        <v>8.7461555876268571E-3</v>
      </c>
      <c r="Z32">
        <f t="shared" si="14"/>
        <v>1.1057939649980551E-2</v>
      </c>
      <c r="AA32" s="54">
        <f>INDEX((WasteGen!$M$2:$M$52),MATCH(A32,WasteGen!$A$2:$A$52,0))*BA32</f>
        <v>21.673561713961881</v>
      </c>
      <c r="AB32" s="54">
        <f t="shared" si="15"/>
        <v>0.65020685141885648</v>
      </c>
      <c r="AC32" s="54">
        <f t="shared" si="39"/>
        <v>6.3617135266302709</v>
      </c>
      <c r="AD32" s="54">
        <f t="shared" si="40"/>
        <v>0.41413096124089632</v>
      </c>
      <c r="AE32" s="21">
        <f t="shared" si="16"/>
        <v>0.27608730749393084</v>
      </c>
      <c r="AF32">
        <f t="shared" si="17"/>
        <v>0.21673561713961881</v>
      </c>
      <c r="AG32" s="58">
        <f>INDEX((WasteGen!$N$2:$N$52),MATCH(A32,WasteGen!$A$2:$A$52,0))</f>
        <v>1.3269527579976661</v>
      </c>
      <c r="AH32" s="58">
        <f t="shared" si="18"/>
        <v>1.9904291369964994E-3</v>
      </c>
      <c r="AI32" s="58">
        <f t="shared" si="41"/>
        <v>2.1744705987143891E-2</v>
      </c>
      <c r="AJ32" s="58">
        <f t="shared" si="42"/>
        <v>1.0128234322225674E-3</v>
      </c>
      <c r="AK32" s="56">
        <f t="shared" si="19"/>
        <v>6.7521562148171153E-4</v>
      </c>
      <c r="AL32">
        <f t="shared" si="20"/>
        <v>6.6347637899883305E-4</v>
      </c>
      <c r="AM32" s="62">
        <f>INDEX((WasteGen!$P$2:$P$52),MATCH(A32,WasteGen!$A$2:$A$52,0))</f>
        <v>7.1376250000000008</v>
      </c>
      <c r="AN32" s="62">
        <f t="shared" si="21"/>
        <v>0.16059656250000001</v>
      </c>
      <c r="AO32" s="62">
        <f t="shared" si="46"/>
        <v>2.02090971085202</v>
      </c>
      <c r="AP32" s="62">
        <f t="shared" si="47"/>
        <v>5.6654969940660473E-2</v>
      </c>
      <c r="AQ32" s="60">
        <f t="shared" si="22"/>
        <v>3.7769979960440313E-2</v>
      </c>
      <c r="AR32">
        <f t="shared" si="44"/>
        <v>5.3532187500000002E-2</v>
      </c>
      <c r="AS32" s="68">
        <f>INDEX((WasteGen!$Q$2:$Q$52),MATCH(A32,WasteGen!$A$2:$A$52,0))</f>
        <v>0.18939</v>
      </c>
      <c r="AT32" s="68">
        <f t="shared" si="23"/>
        <v>2.1306375000000001E-3</v>
      </c>
      <c r="AU32" s="68">
        <f t="shared" si="48"/>
        <v>3.0823850465424418E-2</v>
      </c>
      <c r="AV32" s="68">
        <f t="shared" si="49"/>
        <v>5.3169915624615548E-3</v>
      </c>
      <c r="AW32" s="64">
        <f t="shared" si="45"/>
        <v>3.5446610416410363E-3</v>
      </c>
      <c r="AX32" s="3"/>
      <c r="AY32" s="117">
        <v>2017</v>
      </c>
      <c r="AZ32" s="118">
        <v>0.02</v>
      </c>
      <c r="BA32" s="119">
        <f>100%-AZ32</f>
        <v>0.98</v>
      </c>
      <c r="BC32" s="2">
        <f t="shared" si="24"/>
        <v>65.494248657843613</v>
      </c>
      <c r="BD32" s="2">
        <f t="shared" si="25"/>
        <v>1637.3562164460902</v>
      </c>
      <c r="BE32">
        <f t="shared" si="26"/>
        <v>65.490703996801969</v>
      </c>
      <c r="BF32">
        <f t="shared" si="27"/>
        <v>1637.2675999200492</v>
      </c>
      <c r="BG32">
        <v>18.308</v>
      </c>
      <c r="BI32" s="2">
        <f t="shared" si="28"/>
        <v>47.186248657843613</v>
      </c>
      <c r="BJ32">
        <f>BE32-BG32</f>
        <v>47.182703996801969</v>
      </c>
      <c r="BL32" s="2">
        <f t="shared" si="30"/>
        <v>1179.6562164460904</v>
      </c>
      <c r="BM32" s="67">
        <f>BJ32*$A$4</f>
        <v>1179.5675999200491</v>
      </c>
      <c r="BO32">
        <f t="shared" si="50"/>
        <v>37.634382405544898</v>
      </c>
      <c r="BP32">
        <f t="shared" si="43"/>
        <v>591.27432055377494</v>
      </c>
    </row>
    <row r="33" spans="1:68" x14ac:dyDescent="0.25">
      <c r="A33" s="24">
        <v>2018</v>
      </c>
      <c r="B33" s="24">
        <v>1</v>
      </c>
      <c r="C33" s="40">
        <f>INDEX((WasteGen!$I$2:$I$52),MATCH(A33,WasteGen!$A$2:$A$52,0))</f>
        <v>67.67459065788097</v>
      </c>
      <c r="D33" s="40">
        <f t="shared" si="2"/>
        <v>9.6436291687480384</v>
      </c>
      <c r="E33" s="40">
        <f t="shared" si="3"/>
        <v>28.280802587888743</v>
      </c>
      <c r="F33" s="40">
        <f>E32*(1-Sce3Recycle!$F$9)</f>
        <v>9.1662221817567975</v>
      </c>
      <c r="G33" s="34">
        <f t="shared" si="4"/>
        <v>6.1108147878378647</v>
      </c>
      <c r="H33">
        <f t="shared" si="5"/>
        <v>3.214543056249346</v>
      </c>
      <c r="I33" s="45">
        <f>INDEX((WasteGen!$J$2:$J$52),MATCH(A33,WasteGen!$A$2:$A$52,0))</f>
        <v>225.58196885960325</v>
      </c>
      <c r="J33" s="45">
        <f t="shared" si="6"/>
        <v>99.481648267085035</v>
      </c>
      <c r="K33" s="45">
        <f t="shared" si="33"/>
        <v>571.01769043851516</v>
      </c>
      <c r="L33" s="45">
        <f t="shared" si="34"/>
        <v>87.377916186770449</v>
      </c>
      <c r="M33" s="43">
        <f t="shared" si="7"/>
        <v>58.251944124513628</v>
      </c>
      <c r="N33">
        <f t="shared" si="8"/>
        <v>33.160549422361676</v>
      </c>
      <c r="O33" s="48">
        <f>INDEX((WasteGen!$K$2:$K$52),MATCH(A33,WasteGen!$A$2:$A$52,0))*BA33</f>
        <v>51.974085625252584</v>
      </c>
      <c r="P33" s="48">
        <f t="shared" si="9"/>
        <v>5.0674733484621264</v>
      </c>
      <c r="Q33" s="48">
        <f t="shared" si="35"/>
        <v>51.334127883150828</v>
      </c>
      <c r="R33" s="48">
        <f t="shared" si="36"/>
        <v>3.3547109730274225</v>
      </c>
      <c r="S33" s="49">
        <f t="shared" si="10"/>
        <v>2.2364739820182815</v>
      </c>
      <c r="T33">
        <f t="shared" si="11"/>
        <v>1.6891577828207089</v>
      </c>
      <c r="U33" s="51">
        <f>INDEX((WasteGen!$L$2:$L$52),MATCH(A33,WasteGen!$A$2:$A$52,0))</f>
        <v>9.0232787543841297</v>
      </c>
      <c r="V33" s="51">
        <f t="shared" si="12"/>
        <v>3.3837295328940489E-2</v>
      </c>
      <c r="W33" s="51">
        <f t="shared" si="37"/>
        <v>0.42151599820317487</v>
      </c>
      <c r="X33" s="51">
        <f t="shared" si="38"/>
        <v>1.3809002504195905E-2</v>
      </c>
      <c r="Y33" s="36">
        <f t="shared" si="13"/>
        <v>9.2060016694639358E-3</v>
      </c>
      <c r="Z33">
        <f t="shared" si="14"/>
        <v>1.1279098442980163E-2</v>
      </c>
      <c r="AA33" s="54">
        <f>INDEX((WasteGen!$M$2:$M$52),MATCH(A33,WasteGen!$A$2:$A$52,0))*BA33</f>
        <v>21.655869010521915</v>
      </c>
      <c r="AB33" s="54">
        <f t="shared" si="15"/>
        <v>0.64967607031565755</v>
      </c>
      <c r="AC33" s="54">
        <f t="shared" si="39"/>
        <v>6.5812984465577973</v>
      </c>
      <c r="AD33" s="54">
        <f t="shared" si="40"/>
        <v>0.430091150388131</v>
      </c>
      <c r="AE33" s="21">
        <f t="shared" si="16"/>
        <v>0.2867274335920873</v>
      </c>
      <c r="AF33">
        <f t="shared" si="17"/>
        <v>0.21655869010521916</v>
      </c>
      <c r="AG33" s="58">
        <f>INDEX((WasteGen!$N$2:$N$52),MATCH(A33,WasteGen!$A$2:$A$52,0))</f>
        <v>1.3534918131576195</v>
      </c>
      <c r="AH33" s="58">
        <f t="shared" si="18"/>
        <v>2.0302377197364292E-3</v>
      </c>
      <c r="AI33" s="58">
        <f t="shared" si="41"/>
        <v>2.2714441881824546E-2</v>
      </c>
      <c r="AJ33" s="58">
        <f t="shared" si="42"/>
        <v>1.0605018250557771E-3</v>
      </c>
      <c r="AK33" s="56">
        <f t="shared" si="19"/>
        <v>7.0700121670385133E-4</v>
      </c>
      <c r="AL33">
        <f t="shared" si="20"/>
        <v>6.7674590657880972E-4</v>
      </c>
      <c r="AM33" s="62">
        <f>INDEX((WasteGen!$P$2:$P$52),MATCH(A33,WasteGen!$A$2:$A$52,0))</f>
        <v>7.7865000000000011</v>
      </c>
      <c r="AN33" s="62">
        <f t="shared" si="21"/>
        <v>0.17519625000000003</v>
      </c>
      <c r="AO33" s="62">
        <f t="shared" si="46"/>
        <v>2.1363790526011499</v>
      </c>
      <c r="AP33" s="62">
        <f t="shared" si="47"/>
        <v>5.9726908250870112E-2</v>
      </c>
      <c r="AQ33" s="60">
        <f t="shared" si="22"/>
        <v>3.9817938833913408E-2</v>
      </c>
      <c r="AR33">
        <f t="shared" si="44"/>
        <v>5.8398750000000006E-2</v>
      </c>
      <c r="AS33" s="68">
        <f>INDEX((WasteGen!$Q$2:$Q$52),MATCH(A33,WasteGen!$A$2:$A$52,0))</f>
        <v>0.18939</v>
      </c>
      <c r="AT33" s="68">
        <f t="shared" si="23"/>
        <v>2.1306375000000001E-3</v>
      </c>
      <c r="AU33" s="68">
        <f t="shared" si="48"/>
        <v>2.8135635649706649E-2</v>
      </c>
      <c r="AV33" s="68">
        <f t="shared" si="49"/>
        <v>4.8188523157177698E-3</v>
      </c>
      <c r="AW33" s="64">
        <f t="shared" si="45"/>
        <v>3.2125682104785129E-3</v>
      </c>
      <c r="AX33" s="3"/>
      <c r="AY33" s="117">
        <v>2018</v>
      </c>
      <c r="AZ33" s="119">
        <f>AZ32+2%</f>
        <v>0.04</v>
      </c>
      <c r="BA33" s="119">
        <f t="shared" ref="BA33:BA45" si="51">100%-AZ33</f>
        <v>0.96</v>
      </c>
      <c r="BC33" s="2">
        <f t="shared" si="24"/>
        <v>66.938903837892425</v>
      </c>
      <c r="BD33" s="2">
        <f t="shared" si="25"/>
        <v>1673.4725959473105</v>
      </c>
      <c r="BE33">
        <f t="shared" si="26"/>
        <v>66.935691269681939</v>
      </c>
      <c r="BF33">
        <f t="shared" si="27"/>
        <v>1673.3922817420485</v>
      </c>
      <c r="BG33">
        <v>18.308</v>
      </c>
      <c r="BI33" s="2">
        <f t="shared" si="28"/>
        <v>48.630903837892426</v>
      </c>
      <c r="BJ33">
        <f t="shared" si="29"/>
        <v>48.627691269681939</v>
      </c>
      <c r="BL33" s="2">
        <f t="shared" si="30"/>
        <v>1215.7725959473107</v>
      </c>
      <c r="BM33" s="67">
        <f t="shared" si="30"/>
        <v>1215.6922817420484</v>
      </c>
      <c r="BO33">
        <f t="shared" si="50"/>
        <v>38.351163545886507</v>
      </c>
      <c r="BP33">
        <f t="shared" si="43"/>
        <v>629.62548409966143</v>
      </c>
    </row>
    <row r="34" spans="1:68" x14ac:dyDescent="0.25">
      <c r="A34" s="24">
        <v>2019</v>
      </c>
      <c r="B34" s="24">
        <v>1</v>
      </c>
      <c r="C34" s="40">
        <f>INDEX((WasteGen!$I$2:$I$52),MATCH(A34,WasteGen!$A$2:$A$52,0))</f>
        <v>69.028082471038587</v>
      </c>
      <c r="D34" s="40">
        <f t="shared" si="2"/>
        <v>9.8365017521229987</v>
      </c>
      <c r="E34" s="40">
        <f t="shared" si="3"/>
        <v>28.793690644761408</v>
      </c>
      <c r="F34" s="40">
        <f>E33*(1-Sce3Recycle!$F$9)</f>
        <v>9.3236136952503337</v>
      </c>
      <c r="G34" s="34">
        <f t="shared" si="4"/>
        <v>6.2157424635002219</v>
      </c>
      <c r="H34">
        <f t="shared" si="5"/>
        <v>3.2788339173743331</v>
      </c>
      <c r="I34" s="45">
        <f>INDEX((WasteGen!$J$2:$J$52),MATCH(A34,WasteGen!$A$2:$A$52,0))</f>
        <v>230.09360823679532</v>
      </c>
      <c r="J34" s="45">
        <f t="shared" si="6"/>
        <v>101.47128123242673</v>
      </c>
      <c r="K34" s="45">
        <f t="shared" si="33"/>
        <v>583.21881630952726</v>
      </c>
      <c r="L34" s="45">
        <f t="shared" si="34"/>
        <v>89.270155361414666</v>
      </c>
      <c r="M34" s="43">
        <f t="shared" si="7"/>
        <v>59.513436907609773</v>
      </c>
      <c r="N34">
        <f t="shared" si="8"/>
        <v>33.823760410808909</v>
      </c>
      <c r="O34" s="48">
        <f>INDEX((WasteGen!$K$2:$K$52),MATCH(A34,WasteGen!$A$2:$A$52,0))*BA34</f>
        <v>51.909118018221022</v>
      </c>
      <c r="P34" s="48">
        <f t="shared" si="9"/>
        <v>5.0611390067765498</v>
      </c>
      <c r="Q34" s="48">
        <f t="shared" si="35"/>
        <v>52.924762595288001</v>
      </c>
      <c r="R34" s="48">
        <f t="shared" si="36"/>
        <v>3.4705042946393774</v>
      </c>
      <c r="S34" s="49">
        <f t="shared" si="10"/>
        <v>2.3136695297595846</v>
      </c>
      <c r="T34">
        <f t="shared" si="11"/>
        <v>1.6870463355921832</v>
      </c>
      <c r="U34" s="51">
        <f>INDEX((WasteGen!$L$2:$L$52),MATCH(A34,WasteGen!$A$2:$A$52,0))</f>
        <v>9.2037443294718138</v>
      </c>
      <c r="V34" s="51">
        <f t="shared" si="12"/>
        <v>3.4514041235519301E-2</v>
      </c>
      <c r="W34" s="51">
        <f t="shared" si="37"/>
        <v>0.44153217213971963</v>
      </c>
      <c r="X34" s="51">
        <f t="shared" si="38"/>
        <v>1.4497867298974563E-2</v>
      </c>
      <c r="Y34" s="36">
        <f t="shared" si="13"/>
        <v>9.6652448659830421E-3</v>
      </c>
      <c r="Z34">
        <f t="shared" si="14"/>
        <v>1.1504680411839767E-2</v>
      </c>
      <c r="AA34" s="54">
        <f>INDEX((WasteGen!$M$2:$M$52),MATCH(A34,WasteGen!$A$2:$A$52,0))*BA34</f>
        <v>21.628799174258759</v>
      </c>
      <c r="AB34" s="54">
        <f t="shared" si="15"/>
        <v>0.64886397522776285</v>
      </c>
      <c r="AC34" s="54">
        <f t="shared" si="39"/>
        <v>6.785225973754871</v>
      </c>
      <c r="AD34" s="54">
        <f t="shared" si="40"/>
        <v>0.44493644803068932</v>
      </c>
      <c r="AE34" s="21">
        <f t="shared" si="16"/>
        <v>0.2966242986871262</v>
      </c>
      <c r="AF34">
        <f t="shared" si="17"/>
        <v>0.21628799174258759</v>
      </c>
      <c r="AG34" s="58">
        <f>INDEX((WasteGen!$N$2:$N$52),MATCH(A34,WasteGen!$A$2:$A$52,0))</f>
        <v>1.380561649420772</v>
      </c>
      <c r="AH34" s="58">
        <f t="shared" si="18"/>
        <v>2.0708424741311578E-3</v>
      </c>
      <c r="AI34" s="58">
        <f t="shared" si="41"/>
        <v>2.3677487953234037E-2</v>
      </c>
      <c r="AJ34" s="58">
        <f t="shared" si="42"/>
        <v>1.1077964027216675E-3</v>
      </c>
      <c r="AK34" s="56">
        <f t="shared" si="19"/>
        <v>7.3853093514777827E-4</v>
      </c>
      <c r="AL34">
        <f t="shared" si="20"/>
        <v>6.9028082471038596E-4</v>
      </c>
      <c r="AM34" s="62">
        <f>INDEX((WasteGen!$P$2:$P$52),MATCH(A34,WasteGen!$A$2:$A$52,0))</f>
        <v>8.4353750000000005</v>
      </c>
      <c r="AN34" s="62">
        <f t="shared" si="21"/>
        <v>0.18979593750000001</v>
      </c>
      <c r="AO34" s="62">
        <f t="shared" si="46"/>
        <v>2.2630354470633791</v>
      </c>
      <c r="AP34" s="62">
        <f t="shared" si="47"/>
        <v>6.3139543037770612E-2</v>
      </c>
      <c r="AQ34" s="60">
        <f t="shared" si="22"/>
        <v>4.209302869184707E-2</v>
      </c>
      <c r="AR34">
        <f t="shared" si="44"/>
        <v>6.3265312500000004E-2</v>
      </c>
      <c r="AS34" s="68">
        <f>INDEX((WasteGen!$Q$2:$Q$52),MATCH(A34,WasteGen!$A$2:$A$52,0))</f>
        <v>0.18939</v>
      </c>
      <c r="AT34" s="68">
        <f t="shared" si="23"/>
        <v>2.1306375000000001E-3</v>
      </c>
      <c r="AU34" s="68">
        <f t="shared" si="48"/>
        <v>2.5867683390232436E-2</v>
      </c>
      <c r="AV34" s="68">
        <f t="shared" si="49"/>
        <v>4.398589759474214E-3</v>
      </c>
      <c r="AW34" s="64">
        <f t="shared" si="45"/>
        <v>2.9323931729828092E-3</v>
      </c>
      <c r="AX34" s="3"/>
      <c r="AY34" s="117">
        <v>2019</v>
      </c>
      <c r="AZ34" s="119">
        <f t="shared" ref="AZ34:AZ41" si="52">AZ33+2%</f>
        <v>0.06</v>
      </c>
      <c r="BA34" s="119">
        <f t="shared" si="51"/>
        <v>0.94</v>
      </c>
      <c r="BC34" s="2">
        <f t="shared" si="24"/>
        <v>68.394902397222666</v>
      </c>
      <c r="BD34" s="2">
        <f t="shared" si="25"/>
        <v>1709.8725599305667</v>
      </c>
      <c r="BE34">
        <f t="shared" si="26"/>
        <v>68.391970004049682</v>
      </c>
      <c r="BF34">
        <f t="shared" si="27"/>
        <v>1709.799250101242</v>
      </c>
      <c r="BG34">
        <v>18.308</v>
      </c>
      <c r="BI34" s="2">
        <f t="shared" si="28"/>
        <v>50.086902397222666</v>
      </c>
      <c r="BJ34">
        <f t="shared" si="29"/>
        <v>50.083970004049682</v>
      </c>
      <c r="BL34" s="2">
        <f t="shared" si="30"/>
        <v>1252.1725599305666</v>
      </c>
      <c r="BM34" s="67">
        <f t="shared" si="30"/>
        <v>1252.099250101242</v>
      </c>
      <c r="BO34">
        <f t="shared" si="50"/>
        <v>39.081388929254565</v>
      </c>
      <c r="BP34">
        <f t="shared" si="43"/>
        <v>668.70687302891599</v>
      </c>
    </row>
    <row r="35" spans="1:68" x14ac:dyDescent="0.25">
      <c r="A35" s="24">
        <v>2020</v>
      </c>
      <c r="B35" s="24">
        <v>1</v>
      </c>
      <c r="C35" s="40">
        <f>INDEX((WasteGen!$I$2:$I$52),MATCH(A35,WasteGen!$A$2:$A$52,0))</f>
        <v>70.408644120459371</v>
      </c>
      <c r="D35" s="40">
        <f t="shared" si="2"/>
        <v>10.033231787165461</v>
      </c>
      <c r="E35" s="40">
        <f t="shared" si="3"/>
        <v>29.334219825697886</v>
      </c>
      <c r="F35" s="40">
        <f>E34*(1-Sce3Recycle!$F$9)</f>
        <v>9.492702606228983</v>
      </c>
      <c r="G35" s="34">
        <f t="shared" si="4"/>
        <v>6.3284684041526553</v>
      </c>
      <c r="H35">
        <f t="shared" si="5"/>
        <v>3.3444105957218202</v>
      </c>
      <c r="I35" s="45">
        <f>INDEX((WasteGen!$J$2:$J$52),MATCH(A35,WasteGen!$A$2:$A$52,0))</f>
        <v>234.69548040153123</v>
      </c>
      <c r="J35" s="45">
        <f t="shared" si="6"/>
        <v>103.50070685707527</v>
      </c>
      <c r="K35" s="45">
        <f t="shared" si="33"/>
        <v>595.54190255441256</v>
      </c>
      <c r="L35" s="45">
        <f t="shared" si="34"/>
        <v>91.177620612189941</v>
      </c>
      <c r="M35" s="43">
        <f t="shared" si="7"/>
        <v>60.785080408126625</v>
      </c>
      <c r="N35">
        <f t="shared" si="8"/>
        <v>34.500235619025091</v>
      </c>
      <c r="O35" s="48">
        <f>INDEX((WasteGen!$K$2:$K$52),MATCH(A35,WasteGen!$A$2:$A$52,0))*BA35</f>
        <v>51.820762072658098</v>
      </c>
      <c r="P35" s="48">
        <f t="shared" si="9"/>
        <v>5.0525243020841639</v>
      </c>
      <c r="Q35" s="48">
        <f t="shared" si="35"/>
        <v>54.399245865920193</v>
      </c>
      <c r="R35" s="48">
        <f t="shared" si="36"/>
        <v>3.5780410314519733</v>
      </c>
      <c r="S35" s="49">
        <f t="shared" si="10"/>
        <v>2.3853606876346487</v>
      </c>
      <c r="T35">
        <f t="shared" si="11"/>
        <v>1.6841747673613883</v>
      </c>
      <c r="U35" s="51">
        <f>INDEX((WasteGen!$L$2:$L$52),MATCH(A35,WasteGen!$A$2:$A$52,0))</f>
        <v>9.3878192160612493</v>
      </c>
      <c r="V35" s="51">
        <f t="shared" si="12"/>
        <v>3.5204322060229686E-2</v>
      </c>
      <c r="W35" s="51">
        <f t="shared" si="37"/>
        <v>0.46155017893031114</v>
      </c>
      <c r="X35" s="51">
        <f t="shared" si="38"/>
        <v>1.5186315269638167E-2</v>
      </c>
      <c r="Y35" s="36">
        <f t="shared" si="13"/>
        <v>1.0124210179758777E-2</v>
      </c>
      <c r="Z35">
        <f t="shared" si="14"/>
        <v>1.1734774020076562E-2</v>
      </c>
      <c r="AA35" s="54">
        <f>INDEX((WasteGen!$M$2:$M$52),MATCH(A35,WasteGen!$A$2:$A$52,0))*BA35</f>
        <v>21.591984196940874</v>
      </c>
      <c r="AB35" s="54">
        <f t="shared" si="15"/>
        <v>0.64775952590822627</v>
      </c>
      <c r="AC35" s="54">
        <f t="shared" si="39"/>
        <v>6.9742622905025877</v>
      </c>
      <c r="AD35" s="54">
        <f t="shared" si="40"/>
        <v>0.45872320916050929</v>
      </c>
      <c r="AE35" s="21">
        <f t="shared" si="16"/>
        <v>0.30581547277367283</v>
      </c>
      <c r="AF35">
        <f t="shared" si="17"/>
        <v>0.21591984196940875</v>
      </c>
      <c r="AG35" s="58">
        <f>INDEX((WasteGen!$N$2:$N$52),MATCH(A35,WasteGen!$A$2:$A$52,0))</f>
        <v>1.4081728824091875</v>
      </c>
      <c r="AH35" s="58">
        <f t="shared" si="18"/>
        <v>2.1122593236137812E-3</v>
      </c>
      <c r="AI35" s="58">
        <f t="shared" si="41"/>
        <v>2.4634982562991181E-2</v>
      </c>
      <c r="AJ35" s="58">
        <f t="shared" si="42"/>
        <v>1.154764713856635E-3</v>
      </c>
      <c r="AK35" s="56">
        <f t="shared" si="19"/>
        <v>7.6984314257109001E-4</v>
      </c>
      <c r="AL35">
        <f t="shared" si="20"/>
        <v>7.0408644120459373E-4</v>
      </c>
      <c r="AM35" s="62">
        <f>INDEX((WasteGen!$P$2:$P$52),MATCH(A35,WasteGen!$A$2:$A$52,0))</f>
        <v>9.0842500000000008</v>
      </c>
      <c r="AN35" s="62">
        <f t="shared" si="21"/>
        <v>0.20439562500000003</v>
      </c>
      <c r="AO35" s="62">
        <f t="shared" si="46"/>
        <v>2.4005482668646079</v>
      </c>
      <c r="AP35" s="62">
        <f t="shared" si="47"/>
        <v>6.6882805198771489E-2</v>
      </c>
      <c r="AQ35" s="60">
        <f t="shared" si="22"/>
        <v>4.458853679918099E-2</v>
      </c>
      <c r="AR35">
        <f t="shared" si="44"/>
        <v>6.8131875000000008E-2</v>
      </c>
      <c r="AS35" s="68">
        <f>INDEX((WasteGen!$Q$2:$Q$52),MATCH(A35,WasteGen!$A$2:$A$52,0))</f>
        <v>0.18939</v>
      </c>
      <c r="AT35" s="68">
        <f t="shared" si="23"/>
        <v>2.1306375000000001E-3</v>
      </c>
      <c r="AU35" s="68">
        <f t="shared" si="48"/>
        <v>2.3954291863193769E-2</v>
      </c>
      <c r="AV35" s="68">
        <f t="shared" si="49"/>
        <v>4.0440290270386666E-3</v>
      </c>
      <c r="AW35" s="64">
        <f t="shared" si="45"/>
        <v>2.6960193513591111E-3</v>
      </c>
      <c r="AX35" s="3"/>
      <c r="AY35" s="117">
        <v>2020</v>
      </c>
      <c r="AZ35" s="119">
        <f t="shared" si="52"/>
        <v>0.08</v>
      </c>
      <c r="BA35" s="119">
        <f t="shared" si="51"/>
        <v>0.92</v>
      </c>
      <c r="BC35" s="2">
        <f t="shared" si="24"/>
        <v>69.86290358216047</v>
      </c>
      <c r="BD35" s="2">
        <f t="shared" si="25"/>
        <v>1746.5725895540118</v>
      </c>
      <c r="BE35">
        <f t="shared" si="26"/>
        <v>69.860207562809109</v>
      </c>
      <c r="BF35">
        <f t="shared" si="27"/>
        <v>1746.5051890702277</v>
      </c>
      <c r="BG35">
        <v>18.308</v>
      </c>
      <c r="BI35" s="2">
        <f t="shared" si="28"/>
        <v>51.55490358216047</v>
      </c>
      <c r="BJ35">
        <f t="shared" si="29"/>
        <v>51.552207562809109</v>
      </c>
      <c r="BL35" s="2">
        <f t="shared" si="30"/>
        <v>1288.8725895540117</v>
      </c>
      <c r="BM35" s="67">
        <f t="shared" si="30"/>
        <v>1288.8051890702277</v>
      </c>
      <c r="BO35">
        <f t="shared" si="50"/>
        <v>39.825311559538989</v>
      </c>
      <c r="BP35">
        <f t="shared" si="43"/>
        <v>708.53218458845504</v>
      </c>
    </row>
    <row r="36" spans="1:68" x14ac:dyDescent="0.25">
      <c r="A36" s="24">
        <v>2021</v>
      </c>
      <c r="B36" s="24">
        <v>1</v>
      </c>
      <c r="C36" s="40">
        <f>INDEX((WasteGen!$I$2:$I$52),MATCH(A36,WasteGen!$A$2:$A$52,0))</f>
        <v>71.816817002868547</v>
      </c>
      <c r="D36" s="40">
        <f t="shared" si="2"/>
        <v>10.233896422908767</v>
      </c>
      <c r="E36" s="40">
        <f t="shared" si="3"/>
        <v>29.89721200689014</v>
      </c>
      <c r="F36" s="40">
        <f>E35*(1-Sce3Recycle!$F$9)</f>
        <v>9.6709042417165154</v>
      </c>
      <c r="G36" s="34">
        <f t="shared" si="4"/>
        <v>6.4472694944776769</v>
      </c>
      <c r="H36">
        <f t="shared" si="5"/>
        <v>3.411298807636256</v>
      </c>
      <c r="I36" s="45">
        <f>INDEX((WasteGen!$J$2:$J$52),MATCH(A36,WasteGen!$A$2:$A$52,0))</f>
        <v>239.38939000956185</v>
      </c>
      <c r="J36" s="45">
        <f t="shared" si="6"/>
        <v>105.57072099421679</v>
      </c>
      <c r="K36" s="45">
        <f t="shared" si="33"/>
        <v>608.0084709882467</v>
      </c>
      <c r="L36" s="45">
        <f t="shared" si="34"/>
        <v>93.104152560382673</v>
      </c>
      <c r="M36" s="43">
        <f t="shared" si="7"/>
        <v>62.069435040255115</v>
      </c>
      <c r="N36">
        <f t="shared" si="8"/>
        <v>35.19024033140559</v>
      </c>
      <c r="O36" s="48">
        <f>INDEX((WasteGen!$K$2:$K$52),MATCH(A36,WasteGen!$A$2:$A$52,0))*BA36</f>
        <v>51.708108242065357</v>
      </c>
      <c r="P36" s="48">
        <f t="shared" si="9"/>
        <v>5.0415405536013731</v>
      </c>
      <c r="Q36" s="48">
        <f t="shared" si="35"/>
        <v>55.763061206529564</v>
      </c>
      <c r="R36" s="48">
        <f t="shared" si="36"/>
        <v>3.6777252129919993</v>
      </c>
      <c r="S36" s="49">
        <f t="shared" si="10"/>
        <v>2.4518168086613326</v>
      </c>
      <c r="T36">
        <f t="shared" si="11"/>
        <v>1.6805135178671242</v>
      </c>
      <c r="U36" s="51">
        <f>INDEX((WasteGen!$L$2:$L$52),MATCH(A36,WasteGen!$A$2:$A$52,0))</f>
        <v>9.575575600382475</v>
      </c>
      <c r="V36" s="51">
        <f t="shared" si="12"/>
        <v>3.5908408501434279E-2</v>
      </c>
      <c r="W36" s="51">
        <f t="shared" si="37"/>
        <v>0.48158376115119167</v>
      </c>
      <c r="X36" s="51">
        <f t="shared" si="38"/>
        <v>1.5874826280553769E-2</v>
      </c>
      <c r="Y36" s="36">
        <f t="shared" si="13"/>
        <v>1.0583217520369179E-2</v>
      </c>
      <c r="Z36">
        <f t="shared" si="14"/>
        <v>1.1969469500478095E-2</v>
      </c>
      <c r="AA36" s="54">
        <f>INDEX((WasteGen!$M$2:$M$52),MATCH(A36,WasteGen!$A$2:$A$52,0))*BA36</f>
        <v>21.545045100860566</v>
      </c>
      <c r="AB36" s="54">
        <f t="shared" si="15"/>
        <v>0.64635135302581703</v>
      </c>
      <c r="AC36" s="54">
        <f t="shared" si="39"/>
        <v>7.1491104110935328</v>
      </c>
      <c r="AD36" s="54">
        <f t="shared" si="40"/>
        <v>0.47150323243487163</v>
      </c>
      <c r="AE36" s="21">
        <f t="shared" si="16"/>
        <v>0.31433548828991442</v>
      </c>
      <c r="AF36">
        <f t="shared" si="17"/>
        <v>0.21545045100860566</v>
      </c>
      <c r="AG36" s="58">
        <f>INDEX((WasteGen!$N$2:$N$52),MATCH(A36,WasteGen!$A$2:$A$52,0))</f>
        <v>1.4363363400573712</v>
      </c>
      <c r="AH36" s="58">
        <f t="shared" si="18"/>
        <v>2.154504510086057E-3</v>
      </c>
      <c r="AI36" s="58">
        <f t="shared" si="41"/>
        <v>2.5588024796065284E-2</v>
      </c>
      <c r="AJ36" s="58">
        <f t="shared" si="42"/>
        <v>1.2014622770119552E-3</v>
      </c>
      <c r="AK36" s="56">
        <f t="shared" si="19"/>
        <v>8.0097485134130342E-4</v>
      </c>
      <c r="AL36">
        <f t="shared" si="20"/>
        <v>7.1816817002868562E-4</v>
      </c>
      <c r="AM36" s="62">
        <f>INDEX((WasteGen!$P$2:$P$52),MATCH(A36,WasteGen!$A$2:$A$52,0))</f>
        <v>9.7331250000000011</v>
      </c>
      <c r="AN36" s="62">
        <f t="shared" si="21"/>
        <v>0.21899531249999998</v>
      </c>
      <c r="AO36" s="62">
        <f t="shared" si="46"/>
        <v>2.5485966561463709</v>
      </c>
      <c r="AP36" s="62">
        <f t="shared" si="47"/>
        <v>7.0946923218236951E-2</v>
      </c>
      <c r="AQ36" s="60">
        <f t="shared" si="22"/>
        <v>4.7297948812157965E-2</v>
      </c>
      <c r="AR36">
        <f t="shared" si="44"/>
        <v>7.2998437499999999E-2</v>
      </c>
      <c r="AS36" s="68">
        <f>INDEX((WasteGen!$Q$2:$Q$52),MATCH(A36,WasteGen!$A$2:$A$52,0))</f>
        <v>0.18939</v>
      </c>
      <c r="AT36" s="68">
        <f t="shared" si="23"/>
        <v>2.1306375000000001E-3</v>
      </c>
      <c r="AU36" s="68">
        <f t="shared" si="48"/>
        <v>2.2340030751457619E-2</v>
      </c>
      <c r="AV36" s="68">
        <f t="shared" si="49"/>
        <v>3.7448986117361513E-3</v>
      </c>
      <c r="AW36" s="64">
        <f t="shared" si="45"/>
        <v>2.4965990744907672E-3</v>
      </c>
      <c r="AX36" s="3"/>
      <c r="AY36" s="117">
        <v>2021</v>
      </c>
      <c r="AZ36" s="119">
        <f t="shared" si="52"/>
        <v>0.1</v>
      </c>
      <c r="BA36" s="119">
        <f t="shared" si="51"/>
        <v>0.9</v>
      </c>
      <c r="BC36" s="2">
        <f t="shared" si="24"/>
        <v>71.344035571942399</v>
      </c>
      <c r="BD36" s="2">
        <f t="shared" si="25"/>
        <v>1783.6008892985599</v>
      </c>
      <c r="BE36">
        <f t="shared" si="26"/>
        <v>71.341538972867909</v>
      </c>
      <c r="BF36">
        <f t="shared" si="27"/>
        <v>1783.5384743216978</v>
      </c>
      <c r="BG36">
        <v>18.308</v>
      </c>
      <c r="BI36" s="2">
        <f t="shared" si="28"/>
        <v>53.036035571942399</v>
      </c>
      <c r="BJ36">
        <f t="shared" si="29"/>
        <v>53.033538972867909</v>
      </c>
      <c r="BL36" s="2">
        <f t="shared" si="30"/>
        <v>1325.9008892985601</v>
      </c>
      <c r="BM36" s="67">
        <f t="shared" si="30"/>
        <v>1325.8384743216977</v>
      </c>
      <c r="BO36">
        <f t="shared" si="50"/>
        <v>40.583189183088081</v>
      </c>
      <c r="BP36">
        <f t="shared" si="43"/>
        <v>749.11537377154309</v>
      </c>
    </row>
    <row r="37" spans="1:68" x14ac:dyDescent="0.25">
      <c r="A37" s="24">
        <v>2022</v>
      </c>
      <c r="B37" s="24">
        <v>1</v>
      </c>
      <c r="C37" s="40">
        <f>INDEX((WasteGen!$I$2:$I$52),MATCH(A37,WasteGen!$A$2:$A$52,0))</f>
        <v>73.253153342925927</v>
      </c>
      <c r="D37" s="40">
        <f t="shared" si="2"/>
        <v>10.438574351366945</v>
      </c>
      <c r="E37" s="40">
        <f t="shared" si="3"/>
        <v>30.479274880162812</v>
      </c>
      <c r="F37" s="40">
        <f>E36*(1-Sce3Recycle!$F$9)</f>
        <v>9.8565114780942729</v>
      </c>
      <c r="G37" s="34">
        <f t="shared" si="4"/>
        <v>6.571007652062848</v>
      </c>
      <c r="H37">
        <f t="shared" si="5"/>
        <v>3.4795247837889818</v>
      </c>
      <c r="I37" s="45">
        <f>INDEX((WasteGen!$J$2:$J$52),MATCH(A37,WasteGen!$A$2:$A$52,0))</f>
        <v>244.17717780975312</v>
      </c>
      <c r="J37" s="45">
        <f t="shared" si="6"/>
        <v>107.68213541410111</v>
      </c>
      <c r="K37" s="45">
        <f t="shared" si="33"/>
        <v>620.63749057944801</v>
      </c>
      <c r="L37" s="45">
        <f t="shared" si="34"/>
        <v>95.053115822899869</v>
      </c>
      <c r="M37" s="43">
        <f t="shared" si="7"/>
        <v>63.368743881933241</v>
      </c>
      <c r="N37">
        <f t="shared" si="8"/>
        <v>35.894045138033704</v>
      </c>
      <c r="O37" s="48">
        <f>INDEX((WasteGen!$K$2:$K$52),MATCH(A37,WasteGen!$A$2:$A$52,0))*BA37</f>
        <v>51.570219953419858</v>
      </c>
      <c r="P37" s="48">
        <f t="shared" si="9"/>
        <v>5.028096445458436</v>
      </c>
      <c r="Q37" s="48">
        <f t="shared" si="35"/>
        <v>57.021230093463735</v>
      </c>
      <c r="R37" s="48">
        <f t="shared" si="36"/>
        <v>3.7699275585242669</v>
      </c>
      <c r="S37" s="49">
        <f t="shared" si="10"/>
        <v>2.5132850390161776</v>
      </c>
      <c r="T37">
        <f t="shared" si="11"/>
        <v>1.6760321484861453</v>
      </c>
      <c r="U37" s="51">
        <f>INDEX((WasteGen!$L$2:$L$52),MATCH(A37,WasteGen!$A$2:$A$52,0))</f>
        <v>9.7670871123901257</v>
      </c>
      <c r="V37" s="51">
        <f t="shared" si="12"/>
        <v>3.662657667146297E-2</v>
      </c>
      <c r="W37" s="51">
        <f t="shared" si="37"/>
        <v>0.50164646482074393</v>
      </c>
      <c r="X37" s="51">
        <f t="shared" si="38"/>
        <v>1.6563873001910773E-2</v>
      </c>
      <c r="Y37" s="36">
        <f t="shared" si="13"/>
        <v>1.1042582001273848E-2</v>
      </c>
      <c r="Z37">
        <f t="shared" si="14"/>
        <v>1.2208858890487657E-2</v>
      </c>
      <c r="AA37" s="54">
        <f>INDEX((WasteGen!$M$2:$M$52),MATCH(A37,WasteGen!$A$2:$A$52,0))*BA37</f>
        <v>21.487591647258274</v>
      </c>
      <c r="AB37" s="54">
        <f t="shared" si="15"/>
        <v>0.64462774941774825</v>
      </c>
      <c r="AC37" s="54">
        <f t="shared" si="39"/>
        <v>7.3104141145466315</v>
      </c>
      <c r="AD37" s="54">
        <f t="shared" si="40"/>
        <v>0.48332404596464956</v>
      </c>
      <c r="AE37" s="21">
        <f t="shared" si="16"/>
        <v>0.32221603064309967</v>
      </c>
      <c r="AF37">
        <f t="shared" si="17"/>
        <v>0.21487591647258275</v>
      </c>
      <c r="AG37" s="58">
        <f>INDEX((WasteGen!$N$2:$N$52),MATCH(A37,WasteGen!$A$2:$A$52,0))</f>
        <v>1.4650630668585187</v>
      </c>
      <c r="AH37" s="58">
        <f t="shared" si="18"/>
        <v>2.197594600287778E-3</v>
      </c>
      <c r="AI37" s="58">
        <f t="shared" si="41"/>
        <v>2.653767670115896E-2</v>
      </c>
      <c r="AJ37" s="58">
        <f t="shared" si="42"/>
        <v>1.2479426951941038E-3</v>
      </c>
      <c r="AK37" s="56">
        <f t="shared" si="19"/>
        <v>8.3196179679606921E-4</v>
      </c>
      <c r="AL37">
        <f t="shared" si="20"/>
        <v>7.3253153342925934E-4</v>
      </c>
      <c r="AM37" s="62">
        <f>INDEX((WasteGen!$P$2:$P$52),MATCH(A37,WasteGen!$A$2:$A$52,0))</f>
        <v>10.382000000000001</v>
      </c>
      <c r="AN37" s="62">
        <f t="shared" si="21"/>
        <v>0.233595</v>
      </c>
      <c r="AO37" s="62">
        <f t="shared" si="46"/>
        <v>2.7068692417739086</v>
      </c>
      <c r="AP37" s="62">
        <f t="shared" si="47"/>
        <v>7.5322414372462218E-2</v>
      </c>
      <c r="AQ37" s="60">
        <f t="shared" si="22"/>
        <v>5.021494291497481E-2</v>
      </c>
      <c r="AR37">
        <f t="shared" si="44"/>
        <v>7.7865000000000004E-2</v>
      </c>
      <c r="AS37" s="68">
        <f>INDEX((WasteGen!$Q$2:$Q$52),MATCH(A37,WasteGen!$A$2:$A$52,0))</f>
        <v>0.18939</v>
      </c>
      <c r="AT37" s="68">
        <f t="shared" si="23"/>
        <v>2.1306375000000001E-3</v>
      </c>
      <c r="AU37" s="68">
        <f t="shared" si="48"/>
        <v>2.0978135446686065E-2</v>
      </c>
      <c r="AV37" s="68">
        <f t="shared" si="49"/>
        <v>3.492532804771555E-3</v>
      </c>
      <c r="AW37" s="64">
        <f t="shared" si="45"/>
        <v>2.3283552031810365E-3</v>
      </c>
      <c r="AX37" s="3"/>
      <c r="AY37" s="117">
        <v>2022</v>
      </c>
      <c r="AZ37" s="119">
        <f t="shared" si="52"/>
        <v>0.12000000000000001</v>
      </c>
      <c r="BA37" s="119">
        <f t="shared" si="51"/>
        <v>0.88</v>
      </c>
      <c r="BC37" s="2">
        <f t="shared" si="24"/>
        <v>72.839670445571585</v>
      </c>
      <c r="BD37" s="2">
        <f t="shared" si="25"/>
        <v>1820.9917611392896</v>
      </c>
      <c r="BE37">
        <f t="shared" si="26"/>
        <v>72.837342090368409</v>
      </c>
      <c r="BF37">
        <f t="shared" si="27"/>
        <v>1820.9335522592103</v>
      </c>
      <c r="BG37">
        <v>18.308</v>
      </c>
      <c r="BI37" s="2">
        <f t="shared" si="28"/>
        <v>54.531670445571585</v>
      </c>
      <c r="BJ37">
        <f t="shared" si="29"/>
        <v>54.529342090368409</v>
      </c>
      <c r="BL37" s="2">
        <f t="shared" si="30"/>
        <v>1363.2917611392895</v>
      </c>
      <c r="BM37" s="67">
        <f t="shared" si="30"/>
        <v>1363.2335522592102</v>
      </c>
      <c r="BO37">
        <f t="shared" si="50"/>
        <v>41.355284377205329</v>
      </c>
      <c r="BP37">
        <f t="shared" si="43"/>
        <v>790.47065814874838</v>
      </c>
    </row>
    <row r="38" spans="1:68" x14ac:dyDescent="0.25">
      <c r="A38" s="24">
        <v>2023</v>
      </c>
      <c r="B38" s="24">
        <v>1</v>
      </c>
      <c r="C38" s="40">
        <f>INDEX((WasteGen!$I$2:$I$52),MATCH(A38,WasteGen!$A$2:$A$52,0))</f>
        <v>74.718216409784446</v>
      </c>
      <c r="D38" s="40">
        <f t="shared" si="2"/>
        <v>10.647345838394283</v>
      </c>
      <c r="E38" s="40">
        <f t="shared" si="3"/>
        <v>31.078214779197925</v>
      </c>
      <c r="F38" s="40">
        <f>E37*(1-Sce3Recycle!$F$9)</f>
        <v>10.048405939359171</v>
      </c>
      <c r="G38" s="34">
        <f t="shared" si="4"/>
        <v>6.6989372929061135</v>
      </c>
      <c r="H38">
        <f t="shared" si="5"/>
        <v>3.5491152794647611</v>
      </c>
      <c r="I38" s="45">
        <f>INDEX((WasteGen!$J$2:$J$52),MATCH(A38,WasteGen!$A$2:$A$52,0))</f>
        <v>249.06072136594815</v>
      </c>
      <c r="J38" s="45">
        <f t="shared" si="6"/>
        <v>109.83577812238312</v>
      </c>
      <c r="K38" s="45">
        <f t="shared" si="33"/>
        <v>633.44579278493291</v>
      </c>
      <c r="L38" s="45">
        <f t="shared" si="34"/>
        <v>97.027475916898183</v>
      </c>
      <c r="M38" s="43">
        <f t="shared" si="7"/>
        <v>64.684983944598784</v>
      </c>
      <c r="N38">
        <f t="shared" si="8"/>
        <v>36.61192604079438</v>
      </c>
      <c r="O38" s="48">
        <f>INDEX((WasteGen!$K$2:$K$52),MATCH(A38,WasteGen!$A$2:$A$52,0))*BA38</f>
        <v>51.40613288993169</v>
      </c>
      <c r="P38" s="48">
        <f t="shared" si="9"/>
        <v>5.0120979567683399</v>
      </c>
      <c r="Q38" s="48">
        <f t="shared" si="35"/>
        <v>58.178340499349005</v>
      </c>
      <c r="R38" s="48">
        <f t="shared" si="36"/>
        <v>3.8549875508830711</v>
      </c>
      <c r="S38" s="49">
        <f t="shared" si="10"/>
        <v>2.5699917005887141</v>
      </c>
      <c r="T38">
        <f t="shared" si="11"/>
        <v>1.6706993189227799</v>
      </c>
      <c r="U38" s="51">
        <f>INDEX((WasteGen!$L$2:$L$52),MATCH(A38,WasteGen!$A$2:$A$52,0))</f>
        <v>9.9624288546379258</v>
      </c>
      <c r="V38" s="51">
        <f t="shared" si="12"/>
        <v>3.7359108204892223E-2</v>
      </c>
      <c r="W38" s="51">
        <f t="shared" si="37"/>
        <v>0.52175165168226334</v>
      </c>
      <c r="X38" s="51">
        <f t="shared" si="38"/>
        <v>1.7253921343372818E-2</v>
      </c>
      <c r="Y38" s="36">
        <f t="shared" si="13"/>
        <v>1.1502614228915211E-2</v>
      </c>
      <c r="Z38">
        <f t="shared" si="14"/>
        <v>1.2453036068297408E-2</v>
      </c>
      <c r="AA38" s="54">
        <f>INDEX((WasteGen!$M$2:$M$52),MATCH(A38,WasteGen!$A$2:$A$52,0))*BA38</f>
        <v>21.419222037471542</v>
      </c>
      <c r="AB38" s="54">
        <f t="shared" si="15"/>
        <v>0.64257666112414624</v>
      </c>
      <c r="AC38" s="54">
        <f t="shared" si="39"/>
        <v>7.4587616024806405</v>
      </c>
      <c r="AD38" s="54">
        <f t="shared" si="40"/>
        <v>0.49422917319013726</v>
      </c>
      <c r="AE38" s="21">
        <f t="shared" si="16"/>
        <v>0.32948611546009149</v>
      </c>
      <c r="AF38">
        <f t="shared" si="17"/>
        <v>0.21419222037471541</v>
      </c>
      <c r="AG38" s="58">
        <f>INDEX((WasteGen!$N$2:$N$52),MATCH(A38,WasteGen!$A$2:$A$52,0))</f>
        <v>1.4943643281956889</v>
      </c>
      <c r="AH38" s="58">
        <f t="shared" si="18"/>
        <v>2.2415464922935333E-3</v>
      </c>
      <c r="AI38" s="58">
        <f t="shared" si="41"/>
        <v>2.7484965428322978E-2</v>
      </c>
      <c r="AJ38" s="58">
        <f t="shared" si="42"/>
        <v>1.2942577651295158E-3</v>
      </c>
      <c r="AK38" s="56">
        <f t="shared" si="19"/>
        <v>8.6283851008634382E-4</v>
      </c>
      <c r="AL38">
        <f t="shared" si="20"/>
        <v>7.4718216409784446E-4</v>
      </c>
      <c r="AM38" s="62">
        <f>INDEX((WasteGen!$P$2:$P$52),MATCH(A38,WasteGen!$A$2:$A$52,0))</f>
        <v>11.030875000000002</v>
      </c>
      <c r="AN38" s="62">
        <f t="shared" si="21"/>
        <v>0.24819468750000001</v>
      </c>
      <c r="AO38" s="62">
        <f t="shared" si="46"/>
        <v>2.8750638530793262</v>
      </c>
      <c r="AP38" s="62">
        <f t="shared" si="47"/>
        <v>8.0000076194582145E-2</v>
      </c>
      <c r="AQ38" s="60">
        <f t="shared" si="22"/>
        <v>5.3333384129721426E-2</v>
      </c>
      <c r="AR38">
        <f t="shared" si="44"/>
        <v>8.2731562500000008E-2</v>
      </c>
      <c r="AS38" s="68">
        <f>INDEX((WasteGen!$Q$2:$Q$52),MATCH(A38,WasteGen!$A$2:$A$52,0))</f>
        <v>0.18939</v>
      </c>
      <c r="AT38" s="68">
        <f t="shared" si="23"/>
        <v>2.1306375000000001E-3</v>
      </c>
      <c r="AU38" s="68">
        <f t="shared" si="48"/>
        <v>1.9829152294162496E-2</v>
      </c>
      <c r="AV38" s="68">
        <f t="shared" si="49"/>
        <v>3.2796206525235699E-3</v>
      </c>
      <c r="AW38" s="64">
        <f t="shared" si="45"/>
        <v>2.1864137683490466E-3</v>
      </c>
      <c r="AX38" s="3"/>
      <c r="AY38" s="117">
        <v>2023</v>
      </c>
      <c r="AZ38" s="119">
        <f t="shared" si="52"/>
        <v>0.14000000000000001</v>
      </c>
      <c r="BA38" s="119">
        <f t="shared" si="51"/>
        <v>0.86</v>
      </c>
      <c r="BC38" s="2">
        <f t="shared" si="24"/>
        <v>74.35128430419077</v>
      </c>
      <c r="BD38" s="2">
        <f t="shared" si="25"/>
        <v>1858.7821076047692</v>
      </c>
      <c r="BE38">
        <f t="shared" si="26"/>
        <v>74.349097890422428</v>
      </c>
      <c r="BF38">
        <f t="shared" si="27"/>
        <v>1858.7274472605607</v>
      </c>
      <c r="BG38">
        <v>18.308</v>
      </c>
      <c r="BI38" s="2">
        <f t="shared" si="28"/>
        <v>56.04328430419077</v>
      </c>
      <c r="BJ38">
        <f t="shared" si="29"/>
        <v>56.041097890422428</v>
      </c>
      <c r="BL38" s="2">
        <f t="shared" si="30"/>
        <v>1401.0821076047694</v>
      </c>
      <c r="BM38" s="67">
        <f t="shared" si="30"/>
        <v>1401.0274472605606</v>
      </c>
      <c r="BO38">
        <f t="shared" si="50"/>
        <v>42.141864640289029</v>
      </c>
      <c r="BP38">
        <f t="shared" si="43"/>
        <v>832.61252278903737</v>
      </c>
    </row>
    <row r="39" spans="1:68" x14ac:dyDescent="0.25">
      <c r="A39" s="24">
        <v>2024</v>
      </c>
      <c r="B39" s="24">
        <v>1</v>
      </c>
      <c r="C39" s="40">
        <f>INDEX((WasteGen!$I$2:$I$52),MATCH(A39,WasteGen!$A$2:$A$52,0))</f>
        <v>76.212580737980133</v>
      </c>
      <c r="D39" s="40">
        <f t="shared" si="2"/>
        <v>10.860292755162169</v>
      </c>
      <c r="E39" s="40">
        <f t="shared" si="3"/>
        <v>31.69264311665961</v>
      </c>
      <c r="F39" s="40">
        <f>E38*(1-Sce3Recycle!$F$9)</f>
        <v>10.245864417700485</v>
      </c>
      <c r="G39" s="34">
        <f t="shared" si="4"/>
        <v>6.8305762784669897</v>
      </c>
      <c r="H39">
        <f t="shared" si="5"/>
        <v>3.6200975850540562</v>
      </c>
      <c r="I39" s="45">
        <f>INDEX((WasteGen!$J$2:$J$52),MATCH(A39,WasteGen!$A$2:$A$52,0))</f>
        <v>254.04193579326713</v>
      </c>
      <c r="J39" s="45">
        <f t="shared" si="6"/>
        <v>112.0324936848308</v>
      </c>
      <c r="K39" s="45">
        <f t="shared" si="33"/>
        <v>646.4484222784821</v>
      </c>
      <c r="L39" s="45">
        <f t="shared" si="34"/>
        <v>99.029864191281604</v>
      </c>
      <c r="M39" s="43">
        <f t="shared" si="7"/>
        <v>66.019909460854393</v>
      </c>
      <c r="N39">
        <f t="shared" si="8"/>
        <v>37.344164561610263</v>
      </c>
      <c r="O39" s="48">
        <f>INDEX((WasteGen!$K$2:$K$52),MATCH(A39,WasteGen!$A$2:$A$52,0))*BA39</f>
        <v>51.214854255922653</v>
      </c>
      <c r="P39" s="48">
        <f t="shared" si="9"/>
        <v>4.9934482899524584</v>
      </c>
      <c r="Q39" s="48">
        <f t="shared" si="35"/>
        <v>59.238573423929417</v>
      </c>
      <c r="R39" s="48">
        <f t="shared" si="36"/>
        <v>3.9332153653720523</v>
      </c>
      <c r="S39" s="49">
        <f t="shared" si="10"/>
        <v>2.6221435769147012</v>
      </c>
      <c r="T39">
        <f t="shared" si="11"/>
        <v>1.6644827633174863</v>
      </c>
      <c r="U39" s="51">
        <f>INDEX((WasteGen!$L$2:$L$52),MATCH(A39,WasteGen!$A$2:$A$52,0))</f>
        <v>10.161677431730686</v>
      </c>
      <c r="V39" s="51">
        <f t="shared" si="12"/>
        <v>3.8106290368990069E-2</v>
      </c>
      <c r="W39" s="51">
        <f t="shared" si="37"/>
        <v>0.54191251117471473</v>
      </c>
      <c r="X39" s="51">
        <f t="shared" si="38"/>
        <v>1.7945430876538621E-2</v>
      </c>
      <c r="Y39" s="36">
        <f t="shared" si="13"/>
        <v>1.196362058435908E-2</v>
      </c>
      <c r="Z39">
        <f t="shared" si="14"/>
        <v>1.2702096789663359E-2</v>
      </c>
      <c r="AA39" s="54">
        <f>INDEX((WasteGen!$M$2:$M$52),MATCH(A39,WasteGen!$A$2:$A$52,0))*BA39</f>
        <v>21.339522606634439</v>
      </c>
      <c r="AB39" s="54">
        <f t="shared" si="15"/>
        <v>0.64018567819903327</v>
      </c>
      <c r="AC39" s="54">
        <f t="shared" si="39"/>
        <v>7.5946889005037699</v>
      </c>
      <c r="AD39" s="54">
        <f t="shared" si="40"/>
        <v>0.50425838017590408</v>
      </c>
      <c r="AE39" s="21">
        <f t="shared" si="16"/>
        <v>0.3361722534506027</v>
      </c>
      <c r="AF39">
        <f t="shared" si="17"/>
        <v>0.2133952260663444</v>
      </c>
      <c r="AG39" s="58">
        <f>INDEX((WasteGen!$N$2:$N$52),MATCH(A39,WasteGen!$A$2:$A$52,0))</f>
        <v>1.5242516147596028</v>
      </c>
      <c r="AH39" s="58">
        <f t="shared" si="18"/>
        <v>2.2863774221394042E-3</v>
      </c>
      <c r="AI39" s="58">
        <f t="shared" si="41"/>
        <v>2.8430885268945091E-2</v>
      </c>
      <c r="AJ39" s="58">
        <f t="shared" si="42"/>
        <v>1.3404575815172909E-3</v>
      </c>
      <c r="AK39" s="56">
        <f t="shared" si="19"/>
        <v>8.9363838767819389E-4</v>
      </c>
      <c r="AL39">
        <f t="shared" si="20"/>
        <v>7.6212580737980147E-4</v>
      </c>
      <c r="AM39" s="62">
        <f>INDEX((WasteGen!$P$2:$P$52),MATCH(A39,WasteGen!$A$2:$A$52,0))</f>
        <v>11.679750000000002</v>
      </c>
      <c r="AN39" s="62">
        <f t="shared" si="21"/>
        <v>0.26279437500000002</v>
      </c>
      <c r="AO39" s="62">
        <f t="shared" si="46"/>
        <v>3.0528872498875965</v>
      </c>
      <c r="AP39" s="62">
        <f t="shared" si="47"/>
        <v>8.4970978191729829E-2</v>
      </c>
      <c r="AQ39" s="60">
        <f t="shared" si="22"/>
        <v>5.6647318794486548E-2</v>
      </c>
      <c r="AR39">
        <f t="shared" si="44"/>
        <v>8.7598125000000013E-2</v>
      </c>
      <c r="AS39" s="68">
        <f>INDEX((WasteGen!$Q$2:$Q$52),MATCH(A39,WasteGen!$A$2:$A$52,0))</f>
        <v>0.18939</v>
      </c>
      <c r="AT39" s="68">
        <f t="shared" si="23"/>
        <v>2.1306375000000001E-3</v>
      </c>
      <c r="AU39" s="68">
        <f t="shared" si="48"/>
        <v>1.8859795633516363E-2</v>
      </c>
      <c r="AV39" s="68">
        <f t="shared" si="49"/>
        <v>3.0999941606461327E-3</v>
      </c>
      <c r="AW39" s="64">
        <f t="shared" si="45"/>
        <v>2.0666627737640883E-3</v>
      </c>
      <c r="AX39" s="3"/>
      <c r="AY39" s="117">
        <v>2024</v>
      </c>
      <c r="AZ39" s="119">
        <f t="shared" si="52"/>
        <v>0.16</v>
      </c>
      <c r="BA39" s="119">
        <f t="shared" si="51"/>
        <v>0.84</v>
      </c>
      <c r="BC39" s="2">
        <f t="shared" si="24"/>
        <v>75.880372810226973</v>
      </c>
      <c r="BD39" s="2">
        <f t="shared" si="25"/>
        <v>1897.0093202556743</v>
      </c>
      <c r="BE39">
        <f t="shared" si="26"/>
        <v>75.878306147453216</v>
      </c>
      <c r="BF39">
        <f t="shared" si="27"/>
        <v>1896.9576536863303</v>
      </c>
      <c r="BG39">
        <v>18.308</v>
      </c>
      <c r="BI39" s="2">
        <f t="shared" si="28"/>
        <v>57.572372810226973</v>
      </c>
      <c r="BJ39">
        <f t="shared" si="29"/>
        <v>57.570306147453216</v>
      </c>
      <c r="BL39" s="2">
        <f t="shared" si="30"/>
        <v>1439.3093202556743</v>
      </c>
      <c r="BM39" s="67">
        <f t="shared" si="30"/>
        <v>1439.2576536863305</v>
      </c>
      <c r="BO39">
        <f t="shared" si="50"/>
        <v>42.943202483645194</v>
      </c>
      <c r="BP39">
        <f t="shared" si="43"/>
        <v>875.55572527268259</v>
      </c>
    </row>
    <row r="40" spans="1:68" x14ac:dyDescent="0.25">
      <c r="A40" s="24">
        <v>2025</v>
      </c>
      <c r="B40" s="24">
        <v>1</v>
      </c>
      <c r="C40" s="40">
        <f>INDEX((WasteGen!$I$2:$I$52),MATCH(A40,WasteGen!$A$2:$A$52,0))</f>
        <v>77.736832352739739</v>
      </c>
      <c r="D40" s="40">
        <f t="shared" si="2"/>
        <v>11.077498610265414</v>
      </c>
      <c r="E40" s="40">
        <f t="shared" si="3"/>
        <v>32.321712603215772</v>
      </c>
      <c r="F40" s="40">
        <f>E39*(1-Sce3Recycle!$F$9)</f>
        <v>10.448429123709252</v>
      </c>
      <c r="G40" s="34">
        <f t="shared" si="4"/>
        <v>6.9656194158061675</v>
      </c>
      <c r="H40">
        <f t="shared" si="5"/>
        <v>3.6924995367551379</v>
      </c>
      <c r="I40" s="45">
        <f>INDEX((WasteGen!$J$2:$J$52),MATCH(A40,WasteGen!$A$2:$A$52,0))</f>
        <v>259.12277450913246</v>
      </c>
      <c r="J40" s="45">
        <f t="shared" si="6"/>
        <v>114.27314355852741</v>
      </c>
      <c r="K40" s="45">
        <f t="shared" si="33"/>
        <v>659.65893317912457</v>
      </c>
      <c r="L40" s="45">
        <f t="shared" si="34"/>
        <v>101.06263265788489</v>
      </c>
      <c r="M40" s="43">
        <f t="shared" si="7"/>
        <v>67.375088438589927</v>
      </c>
      <c r="N40">
        <f t="shared" si="8"/>
        <v>38.091047852842472</v>
      </c>
      <c r="O40" s="48">
        <f>INDEX((WasteGen!$K$2:$K$52),MATCH(A40,WasteGen!$A$2:$A$52,0))*BA40</f>
        <v>50.99536202339727</v>
      </c>
      <c r="P40" s="48">
        <f t="shared" si="9"/>
        <v>4.9720477972812338</v>
      </c>
      <c r="Q40" s="48">
        <f t="shared" si="35"/>
        <v>60.205727557797772</v>
      </c>
      <c r="R40" s="48">
        <f t="shared" si="36"/>
        <v>4.0048936634128784</v>
      </c>
      <c r="S40" s="49">
        <f t="shared" si="10"/>
        <v>2.6699291089419188</v>
      </c>
      <c r="T40">
        <f t="shared" si="11"/>
        <v>1.6573492657604114</v>
      </c>
      <c r="U40" s="51">
        <f>INDEX((WasteGen!$L$2:$L$52),MATCH(A40,WasteGen!$A$2:$A$52,0))</f>
        <v>10.364910980365298</v>
      </c>
      <c r="V40" s="51">
        <f t="shared" si="12"/>
        <v>3.8868416176369873E-2</v>
      </c>
      <c r="W40" s="51">
        <f t="shared" si="37"/>
        <v>0.56214207210441336</v>
      </c>
      <c r="X40" s="51">
        <f t="shared" si="38"/>
        <v>1.8638855246671176E-2</v>
      </c>
      <c r="Y40" s="36">
        <f t="shared" si="13"/>
        <v>1.2425903497780784E-2</v>
      </c>
      <c r="Z40">
        <f t="shared" si="14"/>
        <v>1.2956138725456623E-2</v>
      </c>
      <c r="AA40" s="54">
        <f>INDEX((WasteGen!$M$2:$M$52),MATCH(A40,WasteGen!$A$2:$A$52,0))*BA40</f>
        <v>21.248067509748864</v>
      </c>
      <c r="AB40" s="54">
        <f t="shared" si="15"/>
        <v>0.63744202529246596</v>
      </c>
      <c r="AC40" s="54">
        <f t="shared" si="39"/>
        <v>7.7186830202304826</v>
      </c>
      <c r="AD40" s="54">
        <f t="shared" si="40"/>
        <v>0.51344790556575359</v>
      </c>
      <c r="AE40" s="21">
        <f t="shared" si="16"/>
        <v>0.34229860371050236</v>
      </c>
      <c r="AF40">
        <f t="shared" si="17"/>
        <v>0.21248067509748864</v>
      </c>
      <c r="AG40" s="58">
        <f>INDEX((WasteGen!$N$2:$N$52),MATCH(A40,WasteGen!$A$2:$A$52,0))</f>
        <v>1.5547366470547948</v>
      </c>
      <c r="AH40" s="58">
        <f t="shared" si="18"/>
        <v>2.3321049705821925E-3</v>
      </c>
      <c r="AI40" s="58">
        <f t="shared" si="41"/>
        <v>2.9376399603006659E-2</v>
      </c>
      <c r="AJ40" s="58">
        <f t="shared" si="42"/>
        <v>1.3865906365206242E-3</v>
      </c>
      <c r="AK40" s="56">
        <f t="shared" si="19"/>
        <v>9.2439375768041615E-4</v>
      </c>
      <c r="AL40">
        <f t="shared" si="20"/>
        <v>7.7736832352739743E-4</v>
      </c>
      <c r="AM40" s="62">
        <f>INDEX((WasteGen!$P$2:$P$52),MATCH(A40,WasteGen!$A$2:$A$52,0))</f>
        <v>12.328625000000002</v>
      </c>
      <c r="AN40" s="62">
        <f t="shared" si="21"/>
        <v>0.27739406250000004</v>
      </c>
      <c r="AO40" s="62">
        <f t="shared" si="46"/>
        <v>3.2400548585806064</v>
      </c>
      <c r="AP40" s="62">
        <f t="shared" si="47"/>
        <v>9.0226453806990167E-2</v>
      </c>
      <c r="AQ40" s="60">
        <f t="shared" si="22"/>
        <v>6.0150969204660107E-2</v>
      </c>
      <c r="AR40">
        <f t="shared" si="44"/>
        <v>9.2464687500000017E-2</v>
      </c>
      <c r="AS40" s="68">
        <f>INDEX((WasteGen!$Q$2:$Q$52),MATCH(A40,WasteGen!$A$2:$A$52,0))</f>
        <v>0.18939</v>
      </c>
      <c r="AT40" s="68">
        <f t="shared" si="23"/>
        <v>2.1306375000000001E-3</v>
      </c>
      <c r="AU40" s="68">
        <f t="shared" si="48"/>
        <v>1.8041983524195861E-2</v>
      </c>
      <c r="AV40" s="68">
        <f t="shared" si="49"/>
        <v>2.9484496093205026E-3</v>
      </c>
      <c r="AW40" s="64">
        <f t="shared" si="45"/>
        <v>1.9656330728803351E-3</v>
      </c>
      <c r="AX40" s="3"/>
      <c r="AY40" s="117">
        <v>2025</v>
      </c>
      <c r="AZ40" s="119">
        <f t="shared" si="52"/>
        <v>0.18</v>
      </c>
      <c r="BA40" s="119">
        <f t="shared" si="51"/>
        <v>0.82000000000000006</v>
      </c>
      <c r="BC40" s="2">
        <f t="shared" si="24"/>
        <v>77.428402466581517</v>
      </c>
      <c r="BD40" s="2">
        <f t="shared" si="25"/>
        <v>1935.710061664538</v>
      </c>
      <c r="BE40">
        <f t="shared" si="26"/>
        <v>77.426436833508646</v>
      </c>
      <c r="BF40">
        <f t="shared" si="27"/>
        <v>1935.660920837716</v>
      </c>
      <c r="BG40">
        <v>18.308</v>
      </c>
      <c r="BI40" s="2">
        <f t="shared" si="28"/>
        <v>59.120402466581517</v>
      </c>
      <c r="BJ40">
        <f t="shared" si="29"/>
        <v>59.118436833508646</v>
      </c>
      <c r="BL40" s="2">
        <f t="shared" si="30"/>
        <v>1478.0100616645379</v>
      </c>
      <c r="BM40" s="67">
        <f t="shared" si="30"/>
        <v>1477.9609208377162</v>
      </c>
      <c r="BO40">
        <f t="shared" si="50"/>
        <v>43.759575525004493</v>
      </c>
      <c r="BP40">
        <f t="shared" si="43"/>
        <v>919.31530079768709</v>
      </c>
    </row>
    <row r="41" spans="1:68" x14ac:dyDescent="0.25">
      <c r="A41" s="24">
        <v>2026</v>
      </c>
      <c r="B41" s="24">
        <v>1</v>
      </c>
      <c r="C41" s="40">
        <f>INDEX((WasteGen!$I$2:$I$52),MATCH(A41,WasteGen!$A$2:$A$52,0))</f>
        <v>79.291568999794521</v>
      </c>
      <c r="D41" s="40">
        <f t="shared" si="2"/>
        <v>11.29904858247072</v>
      </c>
      <c r="E41" s="40">
        <f t="shared" si="3"/>
        <v>32.964940462609022</v>
      </c>
      <c r="F41" s="40">
        <f>E40*(1-Sce3Recycle!$F$9)</f>
        <v>10.655820723077472</v>
      </c>
      <c r="G41" s="34">
        <f t="shared" si="4"/>
        <v>7.1038804820516477</v>
      </c>
      <c r="H41">
        <f t="shared" si="5"/>
        <v>3.7663495274902399</v>
      </c>
      <c r="I41" s="45">
        <f>INDEX((WasteGen!$J$2:$J$52),MATCH(A41,WasteGen!$A$2:$A$52,0))</f>
        <v>264.30522999931509</v>
      </c>
      <c r="J41" s="45">
        <f t="shared" si="6"/>
        <v>116.55860642969795</v>
      </c>
      <c r="K41" s="45">
        <f t="shared" si="33"/>
        <v>673.08963930643029</v>
      </c>
      <c r="L41" s="45">
        <f t="shared" si="34"/>
        <v>103.12790030239231</v>
      </c>
      <c r="M41" s="43">
        <f t="shared" si="7"/>
        <v>68.751933534928199</v>
      </c>
      <c r="N41">
        <f t="shared" si="8"/>
        <v>38.852868809899313</v>
      </c>
      <c r="O41" s="48">
        <f>INDEX((WasteGen!$K$2:$K$52),MATCH(A41,WasteGen!$A$2:$A$52,0))*BA41</f>
        <v>50.746604159868497</v>
      </c>
      <c r="P41" s="48">
        <f t="shared" si="9"/>
        <v>4.9477939055871785</v>
      </c>
      <c r="Q41" s="48">
        <f t="shared" si="35"/>
        <v>61.083242203419061</v>
      </c>
      <c r="R41" s="48">
        <f t="shared" si="36"/>
        <v>4.070279259965889</v>
      </c>
      <c r="S41" s="49">
        <f t="shared" si="10"/>
        <v>2.7135195066439257</v>
      </c>
      <c r="T41">
        <f t="shared" si="11"/>
        <v>1.6492646351957263</v>
      </c>
      <c r="U41" s="51">
        <f>INDEX((WasteGen!$L$2:$L$52),MATCH(A41,WasteGen!$A$2:$A$52,0))</f>
        <v>10.572209199972603</v>
      </c>
      <c r="V41" s="51">
        <f t="shared" si="12"/>
        <v>3.9645784499897259E-2</v>
      </c>
      <c r="W41" s="51">
        <f t="shared" si="37"/>
        <v>0.58245321403017036</v>
      </c>
      <c r="X41" s="51">
        <f t="shared" si="38"/>
        <v>1.9334642574140356E-2</v>
      </c>
      <c r="Y41" s="36">
        <f t="shared" si="13"/>
        <v>1.2889761716093569E-2</v>
      </c>
      <c r="Z41">
        <f t="shared" si="14"/>
        <v>1.3215261499965754E-2</v>
      </c>
      <c r="AA41" s="54">
        <f>INDEX((WasteGen!$M$2:$M$52),MATCH(A41,WasteGen!$A$2:$A$52,0))*BA41</f>
        <v>21.144418399945209</v>
      </c>
      <c r="AB41" s="54">
        <f t="shared" si="15"/>
        <v>0.63433255199835625</v>
      </c>
      <c r="AC41" s="54">
        <f t="shared" si="39"/>
        <v>7.8311848978742375</v>
      </c>
      <c r="AD41" s="54">
        <f t="shared" si="40"/>
        <v>0.52183067435460107</v>
      </c>
      <c r="AE41" s="21">
        <f t="shared" si="16"/>
        <v>0.34788711623640067</v>
      </c>
      <c r="AF41">
        <f t="shared" si="17"/>
        <v>0.21144418399945208</v>
      </c>
      <c r="AG41" s="58">
        <f>INDEX((WasteGen!$N$2:$N$52),MATCH(A41,WasteGen!$A$2:$A$52,0))</f>
        <v>1.5858313799958905</v>
      </c>
      <c r="AH41" s="58">
        <f t="shared" si="18"/>
        <v>2.3787470699938359E-3</v>
      </c>
      <c r="AI41" s="58">
        <f t="shared" si="41"/>
        <v>3.0322442758264866E-2</v>
      </c>
      <c r="AJ41" s="58">
        <f t="shared" si="42"/>
        <v>1.432703914735631E-3</v>
      </c>
      <c r="AK41" s="56">
        <f t="shared" si="19"/>
        <v>9.5513594315708734E-4</v>
      </c>
      <c r="AL41">
        <f t="shared" si="20"/>
        <v>7.9291568999794533E-4</v>
      </c>
      <c r="AM41" s="62">
        <f>INDEX((WasteGen!$P$2:$P$52),MATCH(A41,WasteGen!$A$2:$A$52,0))</f>
        <v>12.977500000000003</v>
      </c>
      <c r="AN41" s="62">
        <f t="shared" si="21"/>
        <v>0.29199375000000005</v>
      </c>
      <c r="AO41" s="62">
        <f t="shared" si="46"/>
        <v>3.4362905159616925</v>
      </c>
      <c r="AP41" s="62">
        <f t="shared" si="47"/>
        <v>9.5758092618913687E-2</v>
      </c>
      <c r="AQ41" s="60">
        <f t="shared" si="22"/>
        <v>6.3838728412609125E-2</v>
      </c>
      <c r="AR41">
        <f t="shared" si="44"/>
        <v>9.7331250000000022E-2</v>
      </c>
      <c r="AS41" s="68">
        <f>INDEX((WasteGen!$Q$2:$Q$52),MATCH(A41,WasteGen!$A$2:$A$52,0))</f>
        <v>0.18939</v>
      </c>
      <c r="AT41" s="68">
        <f t="shared" si="23"/>
        <v>2.1306375000000001E-3</v>
      </c>
      <c r="AU41" s="68">
        <f t="shared" si="48"/>
        <v>1.7352024220975679E-2</v>
      </c>
      <c r="AV41" s="68">
        <f t="shared" si="49"/>
        <v>2.8205968032201834E-3</v>
      </c>
      <c r="AW41" s="64">
        <f t="shared" si="45"/>
        <v>1.8803978688134554E-3</v>
      </c>
      <c r="AX41" s="3"/>
      <c r="AY41" s="117">
        <v>2026</v>
      </c>
      <c r="AZ41" s="119">
        <f t="shared" si="52"/>
        <v>0.19999999999999998</v>
      </c>
      <c r="BA41" s="119">
        <f t="shared" si="51"/>
        <v>0.8</v>
      </c>
      <c r="BC41" s="2">
        <f t="shared" si="24"/>
        <v>78.996784663800852</v>
      </c>
      <c r="BD41" s="2">
        <f t="shared" si="25"/>
        <v>1974.9196165950214</v>
      </c>
      <c r="BE41">
        <f t="shared" si="26"/>
        <v>78.994904265932036</v>
      </c>
      <c r="BF41">
        <f t="shared" si="27"/>
        <v>1974.8726066483009</v>
      </c>
      <c r="BG41">
        <v>18.308</v>
      </c>
      <c r="BI41" s="2">
        <f t="shared" si="28"/>
        <v>60.688784663800853</v>
      </c>
      <c r="BJ41">
        <f t="shared" si="29"/>
        <v>60.686904265932036</v>
      </c>
      <c r="BL41" s="2">
        <f t="shared" si="30"/>
        <v>1517.2196165950213</v>
      </c>
      <c r="BM41" s="67">
        <f t="shared" si="30"/>
        <v>1517.1726066483009</v>
      </c>
      <c r="BO41">
        <f t="shared" si="50"/>
        <v>44.591266583774697</v>
      </c>
      <c r="BP41">
        <f t="shared" si="43"/>
        <v>963.90656738146174</v>
      </c>
    </row>
    <row r="42" spans="1:68" x14ac:dyDescent="0.25">
      <c r="A42" s="24">
        <v>2027</v>
      </c>
      <c r="B42" s="24">
        <v>1</v>
      </c>
      <c r="C42" s="40">
        <f>INDEX((WasteGen!$I$2:$I$52),MATCH(A42,WasteGen!$A$2:$A$52,0))</f>
        <v>80.877400379790416</v>
      </c>
      <c r="D42" s="40">
        <f t="shared" si="2"/>
        <v>11.525029554120135</v>
      </c>
      <c r="E42" s="40">
        <f t="shared" si="3"/>
        <v>33.622089962578329</v>
      </c>
      <c r="F42" s="40">
        <f>E41*(1-Sce3Recycle!$F$9)</f>
        <v>10.867880054150833</v>
      </c>
      <c r="G42" s="34">
        <f t="shared" si="4"/>
        <v>7.2452533694338879</v>
      </c>
      <c r="H42">
        <f t="shared" si="5"/>
        <v>3.8416765180400447</v>
      </c>
      <c r="I42" s="45">
        <f>INDEX((WasteGen!$J$2:$J$52),MATCH(A42,WasteGen!$A$2:$A$52,0))</f>
        <v>269.59133459930138</v>
      </c>
      <c r="J42" s="45">
        <f t="shared" si="6"/>
        <v>118.88977855829189</v>
      </c>
      <c r="K42" s="45">
        <f t="shared" si="33"/>
        <v>686.75182565667751</v>
      </c>
      <c r="L42" s="45">
        <f t="shared" si="34"/>
        <v>105.22759220804471</v>
      </c>
      <c r="M42" s="43">
        <f t="shared" si="7"/>
        <v>70.15172813869647</v>
      </c>
      <c r="N42">
        <f t="shared" si="8"/>
        <v>39.6299261860973</v>
      </c>
      <c r="O42" s="48">
        <f>INDEX((WasteGen!$K$2:$K$52),MATCH(A42,WasteGen!$A$2:$A$52,0))*BA42</f>
        <v>50.467497836989217</v>
      </c>
      <c r="P42" s="48">
        <f t="shared" si="9"/>
        <v>4.9205810391064491</v>
      </c>
      <c r="Q42" s="48">
        <f t="shared" si="35"/>
        <v>61.874218569392582</v>
      </c>
      <c r="R42" s="48">
        <f t="shared" si="36"/>
        <v>4.1296046731329303</v>
      </c>
      <c r="S42" s="49">
        <f t="shared" si="10"/>
        <v>2.7530697820886201</v>
      </c>
      <c r="T42">
        <f t="shared" si="11"/>
        <v>1.6401936797021497</v>
      </c>
      <c r="U42" s="51">
        <f>INDEX((WasteGen!$L$2:$L$52),MATCH(A42,WasteGen!$A$2:$A$52,0))</f>
        <v>10.783653383972055</v>
      </c>
      <c r="V42" s="51">
        <f t="shared" si="12"/>
        <v>4.0438700189895212E-2</v>
      </c>
      <c r="W42" s="51">
        <f t="shared" si="37"/>
        <v>0.60285867837405538</v>
      </c>
      <c r="X42" s="51">
        <f t="shared" si="38"/>
        <v>2.0033235846010258E-2</v>
      </c>
      <c r="Y42" s="36">
        <f t="shared" si="13"/>
        <v>1.3355490564006839E-2</v>
      </c>
      <c r="Z42">
        <f t="shared" si="14"/>
        <v>1.3479566729965069E-2</v>
      </c>
      <c r="AA42" s="54">
        <f>INDEX((WasteGen!$M$2:$M$52),MATCH(A42,WasteGen!$A$2:$A$52,0))*BA42</f>
        <v>21.028124098745511</v>
      </c>
      <c r="AB42" s="54">
        <f t="shared" si="15"/>
        <v>0.63084372296236535</v>
      </c>
      <c r="AC42" s="54">
        <f t="shared" si="39"/>
        <v>7.9325921242810988</v>
      </c>
      <c r="AD42" s="54">
        <f t="shared" si="40"/>
        <v>0.52943649655550373</v>
      </c>
      <c r="AE42" s="21">
        <f t="shared" si="16"/>
        <v>0.35295766437033582</v>
      </c>
      <c r="AF42">
        <f t="shared" si="17"/>
        <v>0.21028124098745513</v>
      </c>
      <c r="AG42" s="58">
        <f>INDEX((WasteGen!$N$2:$N$52),MATCH(A42,WasteGen!$A$2:$A$52,0))</f>
        <v>1.6175480075958082</v>
      </c>
      <c r="AH42" s="58">
        <f t="shared" si="18"/>
        <v>2.4263220113937122E-3</v>
      </c>
      <c r="AI42" s="58">
        <f t="shared" si="41"/>
        <v>3.1269921785793846E-2</v>
      </c>
      <c r="AJ42" s="58">
        <f t="shared" si="42"/>
        <v>1.4788429838647342E-3</v>
      </c>
      <c r="AK42" s="56">
        <f t="shared" si="19"/>
        <v>9.8589532257648948E-4</v>
      </c>
      <c r="AL42">
        <f t="shared" si="20"/>
        <v>8.0877400379790411E-4</v>
      </c>
      <c r="AM42" s="62">
        <f>INDEX((WasteGen!$P$2:$P$52),MATCH(A42,WasteGen!$A$2:$A$52,0))</f>
        <v>13.626375000000003</v>
      </c>
      <c r="AN42" s="62">
        <f t="shared" si="21"/>
        <v>0.30659343750000001</v>
      </c>
      <c r="AO42" s="62">
        <f t="shared" si="46"/>
        <v>3.6413262206901233</v>
      </c>
      <c r="AP42" s="62">
        <f t="shared" si="47"/>
        <v>0.10155773277156945</v>
      </c>
      <c r="AQ42" s="60">
        <f t="shared" si="22"/>
        <v>6.7705155181046292E-2</v>
      </c>
      <c r="AR42">
        <f t="shared" si="44"/>
        <v>0.10219781250000001</v>
      </c>
      <c r="AS42" s="68">
        <f>INDEX((WasteGen!$Q$2:$Q$52),MATCH(A42,WasteGen!$A$2:$A$52,0))</f>
        <v>0.18939</v>
      </c>
      <c r="AT42" s="68">
        <f t="shared" si="23"/>
        <v>2.1306375000000001E-3</v>
      </c>
      <c r="AU42" s="68">
        <f t="shared" si="48"/>
        <v>1.6769929831965454E-2</v>
      </c>
      <c r="AV42" s="68">
        <f t="shared" si="49"/>
        <v>2.7127318890102252E-3</v>
      </c>
      <c r="AW42" s="64">
        <f t="shared" si="45"/>
        <v>1.8084879260068167E-3</v>
      </c>
      <c r="AX42" s="3"/>
      <c r="AY42" s="117">
        <v>2027</v>
      </c>
      <c r="AZ42" s="119">
        <f>AZ41+2%</f>
        <v>0.21999999999999997</v>
      </c>
      <c r="BA42" s="119">
        <f t="shared" si="51"/>
        <v>0.78</v>
      </c>
      <c r="BC42" s="2">
        <f t="shared" si="24"/>
        <v>80.586863983582944</v>
      </c>
      <c r="BD42" s="2">
        <f t="shared" si="25"/>
        <v>2014.6715995895736</v>
      </c>
      <c r="BE42">
        <f t="shared" si="26"/>
        <v>80.585055495656931</v>
      </c>
      <c r="BF42">
        <f t="shared" si="27"/>
        <v>2014.6263873914233</v>
      </c>
      <c r="BG42">
        <v>18.308</v>
      </c>
      <c r="BI42" s="2">
        <f t="shared" si="28"/>
        <v>62.278863983582944</v>
      </c>
      <c r="BJ42">
        <f t="shared" si="29"/>
        <v>62.277055495656931</v>
      </c>
      <c r="BL42" s="2">
        <f t="shared" si="30"/>
        <v>1556.9715995895735</v>
      </c>
      <c r="BM42" s="67">
        <f t="shared" si="30"/>
        <v>1556.9263873914233</v>
      </c>
      <c r="BO42">
        <f t="shared" si="50"/>
        <v>45.438563778060711</v>
      </c>
      <c r="BP42">
        <f t="shared" si="43"/>
        <v>1009.3451311595225</v>
      </c>
    </row>
    <row r="43" spans="1:68" x14ac:dyDescent="0.25">
      <c r="A43" s="24">
        <v>2028</v>
      </c>
      <c r="B43" s="24">
        <v>1</v>
      </c>
      <c r="C43" s="40">
        <f>INDEX((WasteGen!$I$2:$I$52),MATCH(A43,WasteGen!$A$2:$A$52,0))</f>
        <v>82.494948387386216</v>
      </c>
      <c r="D43" s="40">
        <f t="shared" si="2"/>
        <v>11.755530145202536</v>
      </c>
      <c r="E43" s="40">
        <f t="shared" si="3"/>
        <v>34.293091036732449</v>
      </c>
      <c r="F43" s="40">
        <f>E42*(1-Sce3Recycle!$F$9)</f>
        <v>11.084529071048417</v>
      </c>
      <c r="G43" s="34">
        <f t="shared" si="4"/>
        <v>7.3896860473656112</v>
      </c>
      <c r="H43">
        <f t="shared" si="5"/>
        <v>3.9185100484008455</v>
      </c>
      <c r="I43" s="45">
        <f>INDEX((WasteGen!$J$2:$J$52),MATCH(A43,WasteGen!$A$2:$A$52,0))</f>
        <v>274.98316129128739</v>
      </c>
      <c r="J43" s="45">
        <f t="shared" si="6"/>
        <v>121.26757412945773</v>
      </c>
      <c r="K43" s="45">
        <f t="shared" si="33"/>
        <v>700.6559271693302</v>
      </c>
      <c r="L43" s="45">
        <f t="shared" si="34"/>
        <v>107.363472616805</v>
      </c>
      <c r="M43" s="43">
        <f t="shared" si="7"/>
        <v>71.575648411203332</v>
      </c>
      <c r="N43">
        <f t="shared" si="8"/>
        <v>40.422524709819243</v>
      </c>
      <c r="O43" s="48">
        <f>INDEX((WasteGen!$K$2:$K$52),MATCH(A43,WasteGen!$A$2:$A$52,0))*BA43</f>
        <v>50.156928619530824</v>
      </c>
      <c r="P43" s="48">
        <f t="shared" si="9"/>
        <v>4.8903005404042554</v>
      </c>
      <c r="Q43" s="48">
        <f t="shared" si="35"/>
        <v>62.581439546015766</v>
      </c>
      <c r="R43" s="48">
        <f t="shared" si="36"/>
        <v>4.1830795637810745</v>
      </c>
      <c r="S43" s="49">
        <f t="shared" si="10"/>
        <v>2.788719709187383</v>
      </c>
      <c r="T43">
        <f t="shared" si="11"/>
        <v>1.6301001801347519</v>
      </c>
      <c r="U43" s="51">
        <f>INDEX((WasteGen!$L$2:$L$52),MATCH(A43,WasteGen!$A$2:$A$52,0))</f>
        <v>10.999326451651497</v>
      </c>
      <c r="V43" s="51">
        <f t="shared" si="12"/>
        <v>4.1247474193693109E-2</v>
      </c>
      <c r="W43" s="51">
        <f t="shared" si="37"/>
        <v>0.62337107926955926</v>
      </c>
      <c r="X43" s="51">
        <f t="shared" si="38"/>
        <v>2.0735073298189254E-2</v>
      </c>
      <c r="Y43" s="36">
        <f t="shared" si="13"/>
        <v>1.3823382198792835E-2</v>
      </c>
      <c r="Z43">
        <f t="shared" si="14"/>
        <v>1.374915806456437E-2</v>
      </c>
      <c r="AA43" s="54">
        <f>INDEX((WasteGen!$M$2:$M$52),MATCH(A43,WasteGen!$A$2:$A$52,0))*BA43</f>
        <v>20.898720258137843</v>
      </c>
      <c r="AB43" s="54">
        <f t="shared" si="15"/>
        <v>0.62696160774413534</v>
      </c>
      <c r="AC43" s="54">
        <f t="shared" si="39"/>
        <v>8.0232614802584301</v>
      </c>
      <c r="AD43" s="54">
        <f t="shared" si="40"/>
        <v>0.53629225176680428</v>
      </c>
      <c r="AE43" s="21">
        <f t="shared" si="16"/>
        <v>0.35752816784453617</v>
      </c>
      <c r="AF43">
        <f t="shared" si="17"/>
        <v>0.20898720258137843</v>
      </c>
      <c r="AG43" s="58">
        <f>INDEX((WasteGen!$N$2:$N$52),MATCH(A43,WasteGen!$A$2:$A$52,0))</f>
        <v>1.6498989677477243</v>
      </c>
      <c r="AH43" s="58">
        <f t="shared" si="18"/>
        <v>2.4748484516215865E-3</v>
      </c>
      <c r="AI43" s="58">
        <f t="shared" si="41"/>
        <v>3.221971815610461E-2</v>
      </c>
      <c r="AJ43" s="58">
        <f t="shared" si="42"/>
        <v>1.5250520813108264E-3</v>
      </c>
      <c r="AK43" s="56">
        <f t="shared" si="19"/>
        <v>1.0167013875405509E-3</v>
      </c>
      <c r="AL43">
        <f t="shared" si="20"/>
        <v>8.2494948387386215E-4</v>
      </c>
      <c r="AM43" s="62">
        <f>INDEX((WasteGen!$P$2:$P$52),MATCH(A43,WasteGen!$A$2:$A$52,0))</f>
        <v>14.275250000000003</v>
      </c>
      <c r="AN43" s="62">
        <f t="shared" si="21"/>
        <v>0.32119312500000008</v>
      </c>
      <c r="AO43" s="62">
        <f t="shared" si="46"/>
        <v>3.8549018920617999</v>
      </c>
      <c r="AP43" s="62">
        <f t="shared" si="47"/>
        <v>0.10761745362832384</v>
      </c>
      <c r="AQ43" s="60">
        <f t="shared" si="22"/>
        <v>7.1744969085549226E-2</v>
      </c>
      <c r="AR43">
        <f t="shared" si="44"/>
        <v>0.10706437500000002</v>
      </c>
      <c r="AS43" s="68">
        <f>INDEX((WasteGen!$Q$2:$Q$52),MATCH(A43,WasteGen!$A$2:$A$52,0))</f>
        <v>0.18939</v>
      </c>
      <c r="AT43" s="68">
        <f t="shared" si="23"/>
        <v>2.1306375000000001E-3</v>
      </c>
      <c r="AU43" s="68">
        <f t="shared" si="48"/>
        <v>1.6278837276019358E-2</v>
      </c>
      <c r="AV43" s="68">
        <f t="shared" si="49"/>
        <v>2.6217300559460955E-3</v>
      </c>
      <c r="AW43" s="64">
        <f t="shared" si="45"/>
        <v>1.7478200372973969E-3</v>
      </c>
      <c r="AX43" s="3"/>
      <c r="AY43" s="117">
        <v>2028</v>
      </c>
      <c r="AZ43" s="119">
        <f t="shared" ref="AZ43:AZ45" si="53">AZ42+2%</f>
        <v>0.23999999999999996</v>
      </c>
      <c r="BA43" s="119">
        <f t="shared" si="51"/>
        <v>0.76</v>
      </c>
      <c r="BC43" s="2">
        <f t="shared" si="24"/>
        <v>82.199915208310046</v>
      </c>
      <c r="BD43" s="2">
        <f t="shared" si="25"/>
        <v>2054.9978802077512</v>
      </c>
      <c r="BE43">
        <f t="shared" si="26"/>
        <v>82.198167388272751</v>
      </c>
      <c r="BF43">
        <f t="shared" si="27"/>
        <v>2054.954184706819</v>
      </c>
      <c r="BG43">
        <v>18.308</v>
      </c>
      <c r="BI43" s="2">
        <f t="shared" si="28"/>
        <v>63.891915208310046</v>
      </c>
      <c r="BJ43">
        <f t="shared" si="29"/>
        <v>63.890167388272751</v>
      </c>
      <c r="BL43" s="2">
        <f t="shared" si="30"/>
        <v>1597.2978802077512</v>
      </c>
      <c r="BM43" s="67">
        <f t="shared" si="30"/>
        <v>1597.2541847068187</v>
      </c>
      <c r="BO43">
        <f t="shared" si="50"/>
        <v>46.301760623484661</v>
      </c>
      <c r="BP43">
        <f t="shared" si="43"/>
        <v>1055.646891783007</v>
      </c>
    </row>
    <row r="44" spans="1:68" x14ac:dyDescent="0.25">
      <c r="A44" s="24">
        <v>2029</v>
      </c>
      <c r="B44" s="24">
        <v>1</v>
      </c>
      <c r="C44" s="40">
        <f>INDEX((WasteGen!$I$2:$I$52),MATCH(A44,WasteGen!$A$2:$A$52,0))</f>
        <v>84.144847355133948</v>
      </c>
      <c r="D44" s="40">
        <f t="shared" si="2"/>
        <v>11.990640748106587</v>
      </c>
      <c r="E44" s="40">
        <f t="shared" si="3"/>
        <v>34.97798711055345</v>
      </c>
      <c r="F44" s="40">
        <f>E43*(1-Sce3Recycle!$F$9)</f>
        <v>11.305744674285583</v>
      </c>
      <c r="G44" s="34">
        <f t="shared" si="4"/>
        <v>7.5371631161903885</v>
      </c>
      <c r="H44">
        <f t="shared" si="5"/>
        <v>3.9968802493688624</v>
      </c>
      <c r="I44" s="45">
        <f>INDEX((WasteGen!$J$2:$J$52),MATCH(A44,WasteGen!$A$2:$A$52,0))</f>
        <v>280.48282451711316</v>
      </c>
      <c r="J44" s="45">
        <f t="shared" si="6"/>
        <v>123.69292561204689</v>
      </c>
      <c r="K44" s="45">
        <f t="shared" si="33"/>
        <v>714.811679904529</v>
      </c>
      <c r="L44" s="45">
        <f t="shared" si="34"/>
        <v>109.53717287684806</v>
      </c>
      <c r="M44" s="43">
        <f t="shared" si="7"/>
        <v>73.024781917898707</v>
      </c>
      <c r="N44">
        <f t="shared" si="8"/>
        <v>41.230975204015635</v>
      </c>
      <c r="O44" s="48">
        <f>INDEX((WasteGen!$K$2:$K$52),MATCH(A44,WasteGen!$A$2:$A$52,0))*BA44</f>
        <v>49.813749634239294</v>
      </c>
      <c r="P44" s="48">
        <f t="shared" si="9"/>
        <v>4.856840589338332</v>
      </c>
      <c r="Q44" s="48">
        <f t="shared" si="35"/>
        <v>63.207388062861149</v>
      </c>
      <c r="R44" s="48">
        <f t="shared" si="36"/>
        <v>4.2308920724929528</v>
      </c>
      <c r="S44" s="49">
        <f t="shared" si="10"/>
        <v>2.8205947149953019</v>
      </c>
      <c r="T44">
        <f t="shared" si="11"/>
        <v>1.618946863112777</v>
      </c>
      <c r="U44" s="51">
        <f>INDEX((WasteGen!$L$2:$L$52),MATCH(A44,WasteGen!$A$2:$A$52,0))</f>
        <v>11.219312980684526</v>
      </c>
      <c r="V44" s="51">
        <f t="shared" si="12"/>
        <v>4.2072423677566972E-2</v>
      </c>
      <c r="W44" s="51">
        <f t="shared" si="37"/>
        <v>0.64400291415857813</v>
      </c>
      <c r="X44" s="51">
        <f t="shared" si="38"/>
        <v>2.1440588788548032E-2</v>
      </c>
      <c r="Y44" s="36">
        <f t="shared" si="13"/>
        <v>1.4293725859032021E-2</v>
      </c>
      <c r="Z44">
        <f t="shared" si="14"/>
        <v>1.4024141225855657E-2</v>
      </c>
      <c r="AA44" s="54">
        <f>INDEX((WasteGen!$M$2:$M$52),MATCH(A44,WasteGen!$A$2:$A$52,0))*BA44</f>
        <v>20.755729014266372</v>
      </c>
      <c r="AB44" s="54">
        <f t="shared" si="15"/>
        <v>0.62267187042799121</v>
      </c>
      <c r="AC44" s="54">
        <f t="shared" si="39"/>
        <v>8.1035112901104025</v>
      </c>
      <c r="AD44" s="54">
        <f t="shared" si="40"/>
        <v>0.54242206057601949</v>
      </c>
      <c r="AE44" s="21">
        <f t="shared" si="16"/>
        <v>0.36161470705067966</v>
      </c>
      <c r="AF44">
        <f t="shared" si="17"/>
        <v>0.20755729014266372</v>
      </c>
      <c r="AG44" s="58">
        <f>INDEX((WasteGen!$N$2:$N$52),MATCH(A44,WasteGen!$A$2:$A$52,0))</f>
        <v>1.6828969471026789</v>
      </c>
      <c r="AH44" s="58">
        <f t="shared" si="18"/>
        <v>2.5243454206540185E-3</v>
      </c>
      <c r="AI44" s="58">
        <f t="shared" si="41"/>
        <v>3.3172689379860613E-2</v>
      </c>
      <c r="AJ44" s="58">
        <f t="shared" si="42"/>
        <v>1.5713741968980152E-3</v>
      </c>
      <c r="AK44" s="56">
        <f t="shared" si="19"/>
        <v>1.04758279793201E-3</v>
      </c>
      <c r="AL44">
        <f t="shared" si="20"/>
        <v>8.4144847355133948E-4</v>
      </c>
      <c r="AM44" s="62">
        <f>INDEX((WasteGen!$P$2:$P$52),MATCH(A44,WasteGen!$A$2:$A$52,0))</f>
        <v>14.924125000000004</v>
      </c>
      <c r="AN44" s="62">
        <f t="shared" si="21"/>
        <v>0.33579281250000004</v>
      </c>
      <c r="AO44" s="62">
        <f t="shared" si="46"/>
        <v>4.0767651359190671</v>
      </c>
      <c r="AP44" s="62">
        <f t="shared" si="47"/>
        <v>0.1139295686427329</v>
      </c>
      <c r="AQ44" s="60">
        <f t="shared" si="22"/>
        <v>7.5953045761821936E-2</v>
      </c>
      <c r="AR44">
        <f t="shared" si="44"/>
        <v>0.11193093750000002</v>
      </c>
      <c r="AS44" s="68">
        <f>INDEX((WasteGen!$Q$2:$Q$52),MATCH(A44,WasteGen!$A$2:$A$52,0))</f>
        <v>0.18939</v>
      </c>
      <c r="AT44" s="68">
        <f t="shared" si="23"/>
        <v>2.1306375000000001E-3</v>
      </c>
      <c r="AU44" s="68">
        <f t="shared" si="48"/>
        <v>1.5864519764875247E-2</v>
      </c>
      <c r="AV44" s="68">
        <f t="shared" si="49"/>
        <v>2.5449550111441119E-3</v>
      </c>
      <c r="AW44" s="64">
        <f t="shared" si="45"/>
        <v>1.6966366740960746E-3</v>
      </c>
      <c r="AX44" s="3"/>
      <c r="AY44" s="117">
        <v>2029</v>
      </c>
      <c r="AZ44" s="119">
        <f t="shared" si="53"/>
        <v>0.25999999999999995</v>
      </c>
      <c r="BA44" s="119">
        <f t="shared" si="51"/>
        <v>0.74</v>
      </c>
      <c r="BC44" s="2">
        <f t="shared" si="24"/>
        <v>83.837145447227954</v>
      </c>
      <c r="BD44" s="2">
        <f t="shared" si="25"/>
        <v>2095.928636180699</v>
      </c>
      <c r="BE44">
        <f t="shared" si="26"/>
        <v>83.835448810553856</v>
      </c>
      <c r="BF44">
        <f t="shared" si="27"/>
        <v>2095.8862202638466</v>
      </c>
      <c r="BG44">
        <v>18.308</v>
      </c>
      <c r="BI44" s="2">
        <f t="shared" si="28"/>
        <v>65.529145447227961</v>
      </c>
      <c r="BJ44">
        <f t="shared" si="29"/>
        <v>65.527448810553864</v>
      </c>
      <c r="BL44" s="2">
        <f t="shared" si="30"/>
        <v>1638.2286361806991</v>
      </c>
      <c r="BM44" s="67">
        <f t="shared" si="30"/>
        <v>1638.1862202638465</v>
      </c>
      <c r="BO44">
        <f t="shared" si="50"/>
        <v>47.181156133839345</v>
      </c>
      <c r="BP44">
        <f t="shared" si="43"/>
        <v>1102.8280479168463</v>
      </c>
    </row>
    <row r="45" spans="1:68" x14ac:dyDescent="0.25">
      <c r="A45" s="24">
        <v>2030</v>
      </c>
      <c r="B45" s="24">
        <v>1</v>
      </c>
      <c r="C45" s="40">
        <f>INDEX((WasteGen!$I$2:$I$52),MATCH(A45,WasteGen!$A$2:$A$52,0))</f>
        <v>85.827744302236624</v>
      </c>
      <c r="D45" s="40">
        <f t="shared" si="2"/>
        <v>12.230453563068721</v>
      </c>
      <c r="E45" s="40">
        <f t="shared" si="3"/>
        <v>35.676899493248911</v>
      </c>
      <c r="F45" s="40">
        <f>E44*(1-Sce3Recycle!$F$9)</f>
        <v>11.531541180373262</v>
      </c>
      <c r="G45" s="34">
        <f t="shared" si="4"/>
        <v>7.6876941202488407</v>
      </c>
      <c r="H45">
        <f t="shared" si="5"/>
        <v>4.0768178543562401</v>
      </c>
      <c r="I45" s="45">
        <f>INDEX((WasteGen!$J$2:$J$52),MATCH(A45,WasteGen!$A$2:$A$52,0))</f>
        <v>286.09248100745543</v>
      </c>
      <c r="J45" s="45">
        <f t="shared" si="6"/>
        <v>126.16678412428783</v>
      </c>
      <c r="K45" s="45">
        <f t="shared" si="33"/>
        <v>729.22824895189524</v>
      </c>
      <c r="L45" s="45">
        <f t="shared" si="34"/>
        <v>111.75021507692161</v>
      </c>
      <c r="M45" s="43">
        <f t="shared" si="7"/>
        <v>74.500143384614404</v>
      </c>
      <c r="N45">
        <f t="shared" si="8"/>
        <v>42.055594708095946</v>
      </c>
      <c r="O45" s="48">
        <f>INDEX((WasteGen!$K$2:$K$52),MATCH(A45,WasteGen!$A$2:$A$52,0))*BA45</f>
        <v>49.436780718088301</v>
      </c>
      <c r="P45" s="48">
        <f t="shared" si="9"/>
        <v>4.8200861200136096</v>
      </c>
      <c r="Q45" s="48">
        <f t="shared" si="35"/>
        <v>63.754264122222352</v>
      </c>
      <c r="R45" s="48">
        <f t="shared" si="36"/>
        <v>4.2732100606524064</v>
      </c>
      <c r="S45" s="49">
        <f t="shared" si="10"/>
        <v>2.8488067071016041</v>
      </c>
      <c r="T45">
        <f t="shared" si="11"/>
        <v>1.6066953733378697</v>
      </c>
      <c r="U45" s="51">
        <f>INDEX((WasteGen!$L$2:$L$52),MATCH(A45,WasteGen!$A$2:$A$52,0))</f>
        <v>11.443699240298217</v>
      </c>
      <c r="V45" s="51">
        <f t="shared" si="12"/>
        <v>4.2913872151118318E-2</v>
      </c>
      <c r="W45" s="51">
        <f t="shared" si="37"/>
        <v>0.66476657414829798</v>
      </c>
      <c r="X45" s="51">
        <f t="shared" si="38"/>
        <v>2.2150212161398453E-2</v>
      </c>
      <c r="Y45" s="36">
        <f t="shared" si="13"/>
        <v>1.4766808107598967E-2</v>
      </c>
      <c r="Z45">
        <f t="shared" si="14"/>
        <v>1.4304624050372772E-2</v>
      </c>
      <c r="AA45" s="54">
        <f>INDEX((WasteGen!$M$2:$M$52),MATCH(A45,WasteGen!$A$2:$A$52,0))*BA45</f>
        <v>20.598658632536793</v>
      </c>
      <c r="AB45" s="54">
        <f t="shared" si="15"/>
        <v>0.61795975897610378</v>
      </c>
      <c r="AC45" s="54">
        <f t="shared" si="39"/>
        <v>8.1736236054131215</v>
      </c>
      <c r="AD45" s="54">
        <f t="shared" si="40"/>
        <v>0.54784744367338534</v>
      </c>
      <c r="AE45" s="21">
        <f t="shared" si="16"/>
        <v>0.36523162911559021</v>
      </c>
      <c r="AF45">
        <f t="shared" si="17"/>
        <v>0.20598658632536793</v>
      </c>
      <c r="AG45" s="58">
        <f>INDEX((WasteGen!$N$2:$N$52),MATCH(A45,WasteGen!$A$2:$A$52,0))</f>
        <v>1.7165548860447326</v>
      </c>
      <c r="AH45" s="58">
        <f t="shared" si="18"/>
        <v>2.5748323290670991E-3</v>
      </c>
      <c r="AI45" s="58">
        <f t="shared" si="41"/>
        <v>3.412967055701286E-2</v>
      </c>
      <c r="AJ45" s="58">
        <f t="shared" si="42"/>
        <v>1.6178511519148544E-3</v>
      </c>
      <c r="AK45" s="56">
        <f t="shared" si="19"/>
        <v>1.0785674346099029E-3</v>
      </c>
      <c r="AL45">
        <f t="shared" si="20"/>
        <v>8.5827744302236636E-4</v>
      </c>
      <c r="AM45" s="62">
        <f>INDEX((WasteGen!$P$2:$P$52),MATCH(A45,WasteGen!$A$2:$A$52,0))</f>
        <v>15.573</v>
      </c>
      <c r="AN45" s="62">
        <f t="shared" si="21"/>
        <v>0.3503925</v>
      </c>
      <c r="AO45" s="62">
        <f t="shared" si="46"/>
        <v>4.3066710174789353</v>
      </c>
      <c r="AP45" s="62">
        <f t="shared" si="47"/>
        <v>0.12048661844013166</v>
      </c>
      <c r="AQ45" s="60">
        <f t="shared" si="22"/>
        <v>8.0324412293421105E-2</v>
      </c>
      <c r="AR45">
        <f t="shared" si="44"/>
        <v>0.1167975</v>
      </c>
      <c r="AS45" s="68">
        <f>INDEX((WasteGen!$Q$2:$Q$52),MATCH(A45,WasteGen!$A$2:$A$52,0))</f>
        <v>0.18939</v>
      </c>
      <c r="AT45" s="68">
        <f t="shared" si="23"/>
        <v>2.1306375000000001E-3</v>
      </c>
      <c r="AU45" s="68">
        <f t="shared" si="48"/>
        <v>1.5514974657823179E-2</v>
      </c>
      <c r="AV45" s="68">
        <f t="shared" si="49"/>
        <v>2.4801826070520675E-3</v>
      </c>
      <c r="AW45" s="64">
        <f t="shared" si="45"/>
        <v>1.653455071368045E-3</v>
      </c>
      <c r="AX45" s="3"/>
      <c r="AY45" s="117">
        <v>2030</v>
      </c>
      <c r="AZ45" s="119">
        <f t="shared" si="53"/>
        <v>0.27999999999999997</v>
      </c>
      <c r="BA45" s="119">
        <f t="shared" si="51"/>
        <v>0.72</v>
      </c>
      <c r="BC45" s="2">
        <f t="shared" si="24"/>
        <v>85.499699083987437</v>
      </c>
      <c r="BD45" s="2">
        <f t="shared" si="25"/>
        <v>2137.4924770996859</v>
      </c>
      <c r="BE45">
        <f t="shared" si="26"/>
        <v>85.49804562891606</v>
      </c>
      <c r="BF45">
        <f t="shared" si="27"/>
        <v>2137.4511407229015</v>
      </c>
      <c r="BG45">
        <v>18.308</v>
      </c>
      <c r="BH45" s="70"/>
      <c r="BI45" s="2">
        <f t="shared" si="28"/>
        <v>67.19169908398743</v>
      </c>
      <c r="BJ45">
        <f t="shared" si="29"/>
        <v>67.190045628916067</v>
      </c>
      <c r="BL45" s="2">
        <f t="shared" si="30"/>
        <v>1679.7924770996858</v>
      </c>
      <c r="BM45" s="67">
        <f t="shared" si="30"/>
        <v>1679.7511407229017</v>
      </c>
      <c r="BO45">
        <f t="shared" si="50"/>
        <v>48.07705492360882</v>
      </c>
      <c r="BP45">
        <f t="shared" si="43"/>
        <v>1150.9051028404551</v>
      </c>
    </row>
    <row r="46" spans="1:68" x14ac:dyDescent="0.25">
      <c r="A46" s="24">
        <f>A45+1</f>
        <v>2031</v>
      </c>
      <c r="B46" s="24">
        <v>1</v>
      </c>
      <c r="C46" s="40">
        <f>INDEX((WasteGen!$I$2:$I$52),MATCH(A46,WasteGen!$A$2:$A$52,0))</f>
        <v>87.544299188281357</v>
      </c>
      <c r="D46" s="40">
        <f t="shared" si="2"/>
        <v>12.475062634330094</v>
      </c>
      <c r="E46" s="40">
        <f t="shared" si="3"/>
        <v>36.390003545053581</v>
      </c>
      <c r="F46" s="40">
        <f>E45*(1-Sce3Recycle!$F$9)</f>
        <v>11.761958582525423</v>
      </c>
      <c r="G46" s="34">
        <f t="shared" si="4"/>
        <v>7.8413057216836153</v>
      </c>
      <c r="H46">
        <f t="shared" si="5"/>
        <v>4.1583542114433643</v>
      </c>
      <c r="I46" s="45">
        <f>INDEX((WasteGen!$J$2:$J$52),MATCH(A46,WasteGen!$A$2:$A$52,0))</f>
        <v>291.81433062760453</v>
      </c>
      <c r="J46" s="45">
        <f t="shared" si="6"/>
        <v>128.69011980677359</v>
      </c>
      <c r="K46" s="45">
        <f t="shared" si="33"/>
        <v>743.91433671567631</v>
      </c>
      <c r="L46" s="45">
        <f t="shared" si="34"/>
        <v>114.00403204299251</v>
      </c>
      <c r="M46" s="43">
        <f t="shared" si="7"/>
        <v>76.002688028661666</v>
      </c>
      <c r="N46">
        <f t="shared" si="8"/>
        <v>42.896706602257865</v>
      </c>
      <c r="O46" s="48">
        <f>INDEX((WasteGen!$K$2:$K$52),MATCH(A46,WasteGen!$A$2:$A$52,0))*BA46</f>
        <v>49.725161938943806</v>
      </c>
      <c r="P46" s="48">
        <f t="shared" si="9"/>
        <v>4.8482032890470208</v>
      </c>
      <c r="Q46" s="48">
        <f t="shared" si="35"/>
        <v>64.292285149258674</v>
      </c>
      <c r="R46" s="48">
        <f t="shared" si="36"/>
        <v>4.3101822620107049</v>
      </c>
      <c r="S46" s="49">
        <f t="shared" si="10"/>
        <v>2.8734548413404699</v>
      </c>
      <c r="T46">
        <f t="shared" si="11"/>
        <v>1.6160677630156737</v>
      </c>
      <c r="U46" s="51">
        <f>INDEX((WasteGen!$L$2:$L$52),MATCH(A46,WasteGen!$A$2:$A$52,0))</f>
        <v>11.672573225104182</v>
      </c>
      <c r="V46" s="51">
        <f t="shared" si="12"/>
        <v>4.3772149594140684E-2</v>
      </c>
      <c r="W46" s="51">
        <f t="shared" si="37"/>
        <v>0.68567435413872435</v>
      </c>
      <c r="X46" s="51">
        <f t="shared" si="38"/>
        <v>2.2864369603714289E-2</v>
      </c>
      <c r="Y46" s="36">
        <f t="shared" si="13"/>
        <v>1.5242913069142858E-2</v>
      </c>
      <c r="Z46">
        <f t="shared" si="14"/>
        <v>1.4590716531380228E-2</v>
      </c>
      <c r="AA46" s="54">
        <f>INDEX((WasteGen!$M$2:$M$52),MATCH(A46,WasteGen!$A$2:$A$52,0))*BA46</f>
        <v>20.718817474559923</v>
      </c>
      <c r="AB46" s="54">
        <f t="shared" si="15"/>
        <v>0.62156452423679764</v>
      </c>
      <c r="AC46" s="54">
        <f t="shared" si="39"/>
        <v>8.2426006601613668</v>
      </c>
      <c r="AD46" s="54">
        <f t="shared" si="40"/>
        <v>0.55258746948855186</v>
      </c>
      <c r="AE46" s="21">
        <f t="shared" si="16"/>
        <v>0.36839164632570121</v>
      </c>
      <c r="AF46">
        <f t="shared" si="17"/>
        <v>0.20718817474559925</v>
      </c>
      <c r="AG46" s="58">
        <f>INDEX((WasteGen!$N$2:$N$52),MATCH(A46,WasteGen!$A$2:$A$52,0))</f>
        <v>1.7508859837656272</v>
      </c>
      <c r="AH46" s="58">
        <f t="shared" si="18"/>
        <v>2.6263289756484412E-3</v>
      </c>
      <c r="AI46" s="58">
        <f t="shared" si="41"/>
        <v>3.5091475857994749E-2</v>
      </c>
      <c r="AJ46" s="58">
        <f t="shared" si="42"/>
        <v>1.6645236746665535E-3</v>
      </c>
      <c r="AK46" s="56">
        <f t="shared" si="19"/>
        <v>1.1096824497777024E-3</v>
      </c>
      <c r="AL46">
        <f t="shared" si="20"/>
        <v>8.7544299188281366E-4</v>
      </c>
      <c r="AM46" s="62">
        <f>INDEX((WasteGen!$P$2:$P$52),MATCH(A46,WasteGen!$A$2:$A$52,0))</f>
        <v>15.573</v>
      </c>
      <c r="AN46" s="62">
        <f t="shared" si="21"/>
        <v>0.3503925</v>
      </c>
      <c r="AO46" s="62">
        <f t="shared" si="46"/>
        <v>4.5297821533752414</v>
      </c>
      <c r="AP46" s="62">
        <f t="shared" si="47"/>
        <v>0.12728136410369345</v>
      </c>
      <c r="AQ46" s="60">
        <f t="shared" si="22"/>
        <v>8.4854242735795629E-2</v>
      </c>
      <c r="AR46">
        <f t="shared" si="44"/>
        <v>0.1167975</v>
      </c>
      <c r="AS46" s="68">
        <f>INDEX((WasteGen!$Q$2:$Q$52),MATCH(A46,WasteGen!$A$2:$A$52,0))</f>
        <v>0.18939</v>
      </c>
      <c r="AT46" s="68">
        <f t="shared" si="23"/>
        <v>2.1306375000000001E-3</v>
      </c>
      <c r="AU46" s="68">
        <f t="shared" si="48"/>
        <v>1.5220075749189932E-2</v>
      </c>
      <c r="AV46" s="68">
        <f t="shared" si="49"/>
        <v>2.4255364086332456E-3</v>
      </c>
      <c r="AW46" s="64">
        <f t="shared" si="45"/>
        <v>1.6170242724221637E-3</v>
      </c>
      <c r="AY46" s="117">
        <f>AY45+1</f>
        <v>2031</v>
      </c>
      <c r="AZ46" s="119">
        <f>AZ45+1%</f>
        <v>0.28999999999999998</v>
      </c>
      <c r="BA46" s="119">
        <f t="shared" ref="BA46:BA65" si="54">100%-AZ46</f>
        <v>0.71</v>
      </c>
      <c r="BC46" s="2">
        <f t="shared" si="24"/>
        <v>87.188664100538588</v>
      </c>
      <c r="BD46" s="2">
        <f t="shared" si="25"/>
        <v>2179.7166025134647</v>
      </c>
      <c r="BE46">
        <f t="shared" si="26"/>
        <v>87.187047076266168</v>
      </c>
      <c r="BF46">
        <f t="shared" si="27"/>
        <v>2179.6761769066543</v>
      </c>
      <c r="BG46">
        <v>18.308</v>
      </c>
      <c r="BI46" s="2">
        <f t="shared" si="28"/>
        <v>68.880664100538581</v>
      </c>
      <c r="BJ46">
        <f t="shared" si="29"/>
        <v>68.879047076266176</v>
      </c>
      <c r="BL46" s="2">
        <f t="shared" si="30"/>
        <v>1722.0166025134645</v>
      </c>
      <c r="BM46" s="67">
        <f t="shared" si="30"/>
        <v>1721.9761769066545</v>
      </c>
      <c r="BO46">
        <f t="shared" si="50"/>
        <v>49.010580410985767</v>
      </c>
      <c r="BP46">
        <f t="shared" si="43"/>
        <v>1199.9156832514409</v>
      </c>
    </row>
    <row r="47" spans="1:68" x14ac:dyDescent="0.25">
      <c r="A47" s="24">
        <f t="shared" ref="A47:A65" si="55">A46+1</f>
        <v>2032</v>
      </c>
      <c r="B47" s="24">
        <v>1</v>
      </c>
      <c r="C47" s="40">
        <f>INDEX((WasteGen!$I$2:$I$52),MATCH(A47,WasteGen!$A$2:$A$52,0))</f>
        <v>89.295185172046985</v>
      </c>
      <c r="D47" s="40">
        <f t="shared" si="2"/>
        <v>12.724563887016696</v>
      </c>
      <c r="E47" s="40">
        <f t="shared" si="3"/>
        <v>37.117512738574092</v>
      </c>
      <c r="F47" s="40">
        <f>E46*(1-Sce3Recycle!$F$9)</f>
        <v>11.997054693496187</v>
      </c>
      <c r="G47" s="34">
        <f t="shared" si="4"/>
        <v>7.9980364623307914</v>
      </c>
      <c r="H47">
        <f t="shared" si="5"/>
        <v>4.2415212956722321</v>
      </c>
      <c r="I47" s="45">
        <f>INDEX((WasteGen!$J$2:$J$52),MATCH(A47,WasteGen!$A$2:$A$52,0))</f>
        <v>297.65061724015663</v>
      </c>
      <c r="J47" s="45">
        <f t="shared" si="6"/>
        <v>131.26392220290907</v>
      </c>
      <c r="K47" s="45">
        <f t="shared" si="33"/>
        <v>758.87827465156056</v>
      </c>
      <c r="L47" s="45">
        <f t="shared" si="34"/>
        <v>116.29998426702483</v>
      </c>
      <c r="M47" s="43">
        <f t="shared" si="7"/>
        <v>77.533322844683212</v>
      </c>
      <c r="N47">
        <f t="shared" si="8"/>
        <v>43.754640734303024</v>
      </c>
      <c r="O47" s="48">
        <f>INDEX((WasteGen!$K$2:$K$52),MATCH(A47,WasteGen!$A$2:$A$52,0))*BA47</f>
        <v>50.00530369634631</v>
      </c>
      <c r="P47" s="48">
        <f t="shared" si="9"/>
        <v>4.8755171103937656</v>
      </c>
      <c r="Q47" s="48">
        <f t="shared" si="35"/>
        <v>64.821246451193531</v>
      </c>
      <c r="R47" s="48">
        <f t="shared" si="36"/>
        <v>4.3465558084589091</v>
      </c>
      <c r="S47" s="49">
        <f t="shared" si="10"/>
        <v>2.8977038723059394</v>
      </c>
      <c r="T47">
        <f t="shared" si="11"/>
        <v>1.625172370131255</v>
      </c>
      <c r="U47" s="51">
        <f>INDEX((WasteGen!$L$2:$L$52),MATCH(A47,WasteGen!$A$2:$A$52,0))</f>
        <v>11.906024689606266</v>
      </c>
      <c r="V47" s="51">
        <f t="shared" si="12"/>
        <v>4.4647592586023493E-2</v>
      </c>
      <c r="W47" s="51">
        <f t="shared" si="37"/>
        <v>0.70673846273128438</v>
      </c>
      <c r="X47" s="51">
        <f t="shared" si="38"/>
        <v>2.3583483993463383E-2</v>
      </c>
      <c r="Y47" s="36">
        <f t="shared" si="13"/>
        <v>1.572232266230892E-2</v>
      </c>
      <c r="Z47">
        <f t="shared" si="14"/>
        <v>1.4882530862007833E-2</v>
      </c>
      <c r="AA47" s="54">
        <f>INDEX((WasteGen!$M$2:$M$52),MATCH(A47,WasteGen!$A$2:$A$52,0))*BA47</f>
        <v>20.835543206810964</v>
      </c>
      <c r="AB47" s="54">
        <f t="shared" si="15"/>
        <v>0.62506629620432885</v>
      </c>
      <c r="AC47" s="54">
        <f t="shared" si="39"/>
        <v>8.3104162116914768</v>
      </c>
      <c r="AD47" s="54">
        <f t="shared" si="40"/>
        <v>0.55725074467421898</v>
      </c>
      <c r="AE47" s="21">
        <f t="shared" si="16"/>
        <v>0.3715004964494793</v>
      </c>
      <c r="AF47">
        <f t="shared" si="17"/>
        <v>0.20835543206810964</v>
      </c>
      <c r="AG47" s="58">
        <f>INDEX((WasteGen!$N$2:$N$52),MATCH(A47,WasteGen!$A$2:$A$52,0))</f>
        <v>1.7859037034409397</v>
      </c>
      <c r="AH47" s="58">
        <f t="shared" si="18"/>
        <v>2.6788555551614099E-3</v>
      </c>
      <c r="AI47" s="58">
        <f t="shared" si="41"/>
        <v>3.6058899940442458E-2</v>
      </c>
      <c r="AJ47" s="58">
        <f t="shared" si="42"/>
        <v>1.7114314727137044E-3</v>
      </c>
      <c r="AK47" s="56">
        <f t="shared" si="19"/>
        <v>1.1409543151424694E-3</v>
      </c>
      <c r="AL47">
        <f t="shared" si="20"/>
        <v>8.9295185172046988E-4</v>
      </c>
      <c r="AM47" s="62">
        <f>INDEX((WasteGen!$P$2:$P$52),MATCH(A47,WasteGen!$A$2:$A$52,0))</f>
        <v>15.573</v>
      </c>
      <c r="AN47" s="62">
        <f t="shared" si="21"/>
        <v>0.3503925</v>
      </c>
      <c r="AO47" s="62">
        <f t="shared" si="46"/>
        <v>4.746299358690746</v>
      </c>
      <c r="AP47" s="62">
        <f t="shared" si="47"/>
        <v>0.13387529468449505</v>
      </c>
      <c r="AQ47" s="60">
        <f t="shared" si="22"/>
        <v>8.9250196456330033E-2</v>
      </c>
      <c r="AR47">
        <f t="shared" si="44"/>
        <v>0.1167975</v>
      </c>
      <c r="AS47" s="68">
        <f>INDEX((WasteGen!$Q$2:$Q$52),MATCH(A47,WasteGen!$A$2:$A$52,0))</f>
        <v>0.18939</v>
      </c>
      <c r="AT47" s="68">
        <f t="shared" si="23"/>
        <v>2.1306375000000001E-3</v>
      </c>
      <c r="AU47" s="68">
        <f t="shared" si="48"/>
        <v>1.497127991552339E-2</v>
      </c>
      <c r="AV47" s="68">
        <f t="shared" si="49"/>
        <v>2.3794333336665408E-3</v>
      </c>
      <c r="AW47" s="64">
        <f t="shared" si="45"/>
        <v>1.5862888891110271E-3</v>
      </c>
      <c r="AY47" s="117">
        <f t="shared" ref="AY47:AY65" si="56">AY46+1</f>
        <v>2032</v>
      </c>
      <c r="AZ47" s="119">
        <f t="shared" ref="AZ47:AZ65" si="57">AZ46+1%</f>
        <v>0.3</v>
      </c>
      <c r="BA47" s="119">
        <f t="shared" si="54"/>
        <v>0.7</v>
      </c>
      <c r="BC47" s="2">
        <f t="shared" si="24"/>
        <v>88.908263438092305</v>
      </c>
      <c r="BD47" s="2">
        <f t="shared" si="25"/>
        <v>2222.7065859523077</v>
      </c>
      <c r="BE47">
        <f t="shared" si="26"/>
        <v>88.906677149203205</v>
      </c>
      <c r="BF47">
        <f t="shared" si="27"/>
        <v>2222.6669287300801</v>
      </c>
      <c r="BG47">
        <v>18.308</v>
      </c>
      <c r="BI47" s="2">
        <f t="shared" si="28"/>
        <v>70.600263438092298</v>
      </c>
      <c r="BJ47">
        <f t="shared" si="29"/>
        <v>70.598677149203212</v>
      </c>
      <c r="BL47" s="2">
        <f t="shared" ref="BL47:BM65" si="58">BI47*$A$4</f>
        <v>1765.0065859523074</v>
      </c>
      <c r="BM47" s="67">
        <f t="shared" si="58"/>
        <v>1764.9669287300803</v>
      </c>
      <c r="BO47">
        <f t="shared" si="50"/>
        <v>49.962262814888348</v>
      </c>
      <c r="BP47">
        <f t="shared" si="43"/>
        <v>1249.8779460663293</v>
      </c>
    </row>
    <row r="48" spans="1:68" x14ac:dyDescent="0.25">
      <c r="A48" s="24">
        <f t="shared" si="55"/>
        <v>2033</v>
      </c>
      <c r="B48" s="24">
        <v>1</v>
      </c>
      <c r="C48" s="40">
        <f>INDEX((WasteGen!$I$2:$I$52),MATCH(A48,WasteGen!$A$2:$A$52,0))</f>
        <v>91.081088875487936</v>
      </c>
      <c r="D48" s="40">
        <f t="shared" si="2"/>
        <v>12.979055164757032</v>
      </c>
      <c r="E48" s="40">
        <f t="shared" si="3"/>
        <v>37.859668012406445</v>
      </c>
      <c r="F48" s="40">
        <f>E47*(1-Sce3Recycle!$F$9)</f>
        <v>12.236899890924677</v>
      </c>
      <c r="G48" s="34">
        <f t="shared" si="4"/>
        <v>8.157933260616451</v>
      </c>
      <c r="H48">
        <f t="shared" si="5"/>
        <v>4.3263517215856773</v>
      </c>
      <c r="I48" s="45">
        <f>INDEX((WasteGen!$J$2:$J$52),MATCH(A48,WasteGen!$A$2:$A$52,0))</f>
        <v>303.60362958495978</v>
      </c>
      <c r="J48" s="45">
        <f t="shared" si="6"/>
        <v>133.88920064696725</v>
      </c>
      <c r="K48" s="45">
        <f t="shared" si="33"/>
        <v>774.12810104985624</v>
      </c>
      <c r="L48" s="45">
        <f t="shared" si="34"/>
        <v>118.63937424867161</v>
      </c>
      <c r="M48" s="43">
        <f t="shared" si="7"/>
        <v>79.092916165781077</v>
      </c>
      <c r="N48">
        <f t="shared" si="8"/>
        <v>44.629733548989087</v>
      </c>
      <c r="O48" s="48">
        <f>INDEX((WasteGen!$K$2:$K$52),MATCH(A48,WasteGen!$A$2:$A$52,0))*BA48</f>
        <v>50.276761059269333</v>
      </c>
      <c r="P48" s="48">
        <f t="shared" si="9"/>
        <v>4.9019842032787597</v>
      </c>
      <c r="Q48" s="48">
        <f t="shared" si="35"/>
        <v>65.340913792971989</v>
      </c>
      <c r="R48" s="48">
        <f t="shared" si="36"/>
        <v>4.3823168615003016</v>
      </c>
      <c r="S48" s="49">
        <f t="shared" si="10"/>
        <v>2.9215445743335344</v>
      </c>
      <c r="T48">
        <f t="shared" si="11"/>
        <v>1.6339947344262533</v>
      </c>
      <c r="U48" s="51">
        <f>INDEX((WasteGen!$L$2:$L$52),MATCH(A48,WasteGen!$A$2:$A$52,0))</f>
        <v>12.144145183398392</v>
      </c>
      <c r="V48" s="51">
        <f t="shared" si="12"/>
        <v>4.5540544437743968E-2</v>
      </c>
      <c r="W48" s="51">
        <f t="shared" si="37"/>
        <v>0.72797103192861834</v>
      </c>
      <c r="X48" s="51">
        <f t="shared" si="38"/>
        <v>2.4307975240409903E-2</v>
      </c>
      <c r="Y48" s="36">
        <f t="shared" si="13"/>
        <v>1.6205316826939934E-2</v>
      </c>
      <c r="Z48">
        <f t="shared" si="14"/>
        <v>1.5180181479247989E-2</v>
      </c>
      <c r="AA48" s="54">
        <f>INDEX((WasteGen!$M$2:$M$52),MATCH(A48,WasteGen!$A$2:$A$52,0))*BA48</f>
        <v>20.948650441362226</v>
      </c>
      <c r="AB48" s="54">
        <f t="shared" si="15"/>
        <v>0.6284595132408668</v>
      </c>
      <c r="AC48" s="54">
        <f t="shared" si="39"/>
        <v>8.3770402298682018</v>
      </c>
      <c r="AD48" s="54">
        <f t="shared" si="40"/>
        <v>0.5618354950641411</v>
      </c>
      <c r="AE48" s="21">
        <f t="shared" si="16"/>
        <v>0.37455699670942738</v>
      </c>
      <c r="AF48">
        <f t="shared" si="17"/>
        <v>0.20948650441362227</v>
      </c>
      <c r="AG48" s="58">
        <f>INDEX((WasteGen!$N$2:$N$52),MATCH(A48,WasteGen!$A$2:$A$52,0))</f>
        <v>1.8216217775097587</v>
      </c>
      <c r="AH48" s="58">
        <f t="shared" si="18"/>
        <v>2.732432666264638E-3</v>
      </c>
      <c r="AI48" s="58">
        <f t="shared" si="41"/>
        <v>3.7032719304740551E-2</v>
      </c>
      <c r="AJ48" s="58">
        <f t="shared" si="42"/>
        <v>1.7586133019665477E-3</v>
      </c>
      <c r="AK48" s="56">
        <f t="shared" si="19"/>
        <v>1.1724088679776984E-3</v>
      </c>
      <c r="AL48">
        <f t="shared" si="20"/>
        <v>9.1081088875487933E-4</v>
      </c>
      <c r="AM48" s="62">
        <f>INDEX((WasteGen!$P$2:$P$52),MATCH(A48,WasteGen!$A$2:$A$52,0))</f>
        <v>15.573</v>
      </c>
      <c r="AN48" s="62">
        <f t="shared" si="21"/>
        <v>0.3503925</v>
      </c>
      <c r="AO48" s="62">
        <f t="shared" si="46"/>
        <v>4.956417513525583</v>
      </c>
      <c r="AP48" s="62">
        <f t="shared" si="47"/>
        <v>0.14027434516516291</v>
      </c>
      <c r="AQ48" s="60">
        <f t="shared" si="22"/>
        <v>9.3516230110108595E-2</v>
      </c>
      <c r="AR48">
        <f t="shared" si="44"/>
        <v>0.1167975</v>
      </c>
      <c r="AS48" s="68">
        <f>INDEX((WasteGen!$Q$2:$Q$52),MATCH(A48,WasteGen!$A$2:$A$52,0))</f>
        <v>0.18939</v>
      </c>
      <c r="AT48" s="68">
        <f t="shared" si="23"/>
        <v>2.1306375000000001E-3</v>
      </c>
      <c r="AU48" s="68">
        <f t="shared" si="48"/>
        <v>1.4761379624143162E-2</v>
      </c>
      <c r="AV48" s="68">
        <f t="shared" si="49"/>
        <v>2.3405377913802263E-3</v>
      </c>
      <c r="AW48" s="64">
        <f t="shared" si="45"/>
        <v>1.5603585275868175E-3</v>
      </c>
      <c r="AY48" s="117">
        <f t="shared" si="56"/>
        <v>2033</v>
      </c>
      <c r="AZ48" s="119">
        <f t="shared" si="57"/>
        <v>0.31</v>
      </c>
      <c r="BA48" s="119">
        <f t="shared" si="54"/>
        <v>0.69</v>
      </c>
      <c r="BC48" s="2">
        <f t="shared" si="24"/>
        <v>90.659405311773099</v>
      </c>
      <c r="BD48" s="2">
        <f t="shared" si="25"/>
        <v>2266.4851327943275</v>
      </c>
      <c r="BE48">
        <f t="shared" si="26"/>
        <v>90.657844953245515</v>
      </c>
      <c r="BF48">
        <f t="shared" si="27"/>
        <v>2266.4461238311378</v>
      </c>
      <c r="BG48">
        <v>18.308</v>
      </c>
      <c r="BI48" s="2">
        <f t="shared" si="28"/>
        <v>72.351405311773107</v>
      </c>
      <c r="BJ48">
        <f t="shared" si="29"/>
        <v>72.349844953245508</v>
      </c>
      <c r="BL48" s="2">
        <f t="shared" si="58"/>
        <v>1808.7851327943276</v>
      </c>
      <c r="BM48" s="67">
        <f t="shared" si="58"/>
        <v>1808.7461238311378</v>
      </c>
      <c r="BO48">
        <f t="shared" si="50"/>
        <v>50.932455001782643</v>
      </c>
      <c r="BP48">
        <f t="shared" si="43"/>
        <v>1300.810401068112</v>
      </c>
    </row>
    <row r="49" spans="1:68" x14ac:dyDescent="0.25">
      <c r="A49" s="24">
        <f t="shared" si="55"/>
        <v>2034</v>
      </c>
      <c r="B49" s="24">
        <v>1</v>
      </c>
      <c r="C49" s="40">
        <f>INDEX((WasteGen!$I$2:$I$52),MATCH(A49,WasteGen!$A$2:$A$52,0))</f>
        <v>92.902710652997712</v>
      </c>
      <c r="D49" s="40">
        <f t="shared" si="2"/>
        <v>13.238636268052172</v>
      </c>
      <c r="E49" s="40">
        <f t="shared" si="3"/>
        <v>38.616730673022481</v>
      </c>
      <c r="F49" s="40">
        <f>E48*(1-Sce3Recycle!$F$9)</f>
        <v>12.481573607436134</v>
      </c>
      <c r="G49" s="34">
        <f t="shared" si="4"/>
        <v>8.3210490716240884</v>
      </c>
      <c r="H49">
        <f t="shared" si="5"/>
        <v>4.412878756017391</v>
      </c>
      <c r="I49" s="45">
        <f>INDEX((WasteGen!$J$2:$J$52),MATCH(A49,WasteGen!$A$2:$A$52,0))</f>
        <v>309.67570217665906</v>
      </c>
      <c r="J49" s="45">
        <f t="shared" si="6"/>
        <v>136.56698465990664</v>
      </c>
      <c r="K49" s="45">
        <f t="shared" si="33"/>
        <v>789.67162705424039</v>
      </c>
      <c r="L49" s="45">
        <f t="shared" si="34"/>
        <v>121.02345865552249</v>
      </c>
      <c r="M49" s="43">
        <f t="shared" si="7"/>
        <v>80.682305770348322</v>
      </c>
      <c r="N49">
        <f t="shared" si="8"/>
        <v>45.522328219968877</v>
      </c>
      <c r="O49" s="48">
        <f>INDEX((WasteGen!$K$2:$K$52),MATCH(A49,WasteGen!$A$2:$A$52,0))*BA49</f>
        <v>50.539074595230751</v>
      </c>
      <c r="P49" s="48">
        <f t="shared" si="9"/>
        <v>4.9275597730349983</v>
      </c>
      <c r="Q49" s="48">
        <f t="shared" si="35"/>
        <v>65.851023980609412</v>
      </c>
      <c r="R49" s="48">
        <f t="shared" si="36"/>
        <v>4.4174495853975726</v>
      </c>
      <c r="S49" s="49">
        <f t="shared" si="10"/>
        <v>2.9449663902650483</v>
      </c>
      <c r="T49">
        <f t="shared" si="11"/>
        <v>1.6425199243449995</v>
      </c>
      <c r="U49" s="51">
        <f>INDEX((WasteGen!$L$2:$L$52),MATCH(A49,WasteGen!$A$2:$A$52,0))</f>
        <v>12.387028087066362</v>
      </c>
      <c r="V49" s="51">
        <f t="shared" si="12"/>
        <v>4.6451355326498855E-2</v>
      </c>
      <c r="W49" s="51">
        <f t="shared" si="37"/>
        <v>0.74938412663538267</v>
      </c>
      <c r="X49" s="51">
        <f t="shared" si="38"/>
        <v>2.5038260619734621E-2</v>
      </c>
      <c r="Y49" s="36">
        <f t="shared" si="13"/>
        <v>1.6692173746489746E-2</v>
      </c>
      <c r="Z49">
        <f t="shared" si="14"/>
        <v>1.5483785108832953E-2</v>
      </c>
      <c r="AA49" s="54">
        <f>INDEX((WasteGen!$M$2:$M$52),MATCH(A49,WasteGen!$A$2:$A$52,0))*BA49</f>
        <v>21.057947748012815</v>
      </c>
      <c r="AB49" s="54">
        <f t="shared" si="15"/>
        <v>0.63173843244038441</v>
      </c>
      <c r="AC49" s="54">
        <f t="shared" si="39"/>
        <v>8.4424389718730009</v>
      </c>
      <c r="AD49" s="54">
        <f t="shared" si="40"/>
        <v>0.56633969043558607</v>
      </c>
      <c r="AE49" s="21">
        <f t="shared" si="16"/>
        <v>0.37755979362372405</v>
      </c>
      <c r="AF49">
        <f t="shared" si="17"/>
        <v>0.21057947748012815</v>
      </c>
      <c r="AG49" s="58">
        <f>INDEX((WasteGen!$N$2:$N$52),MATCH(A49,WasteGen!$A$2:$A$52,0))</f>
        <v>1.8580542130599544</v>
      </c>
      <c r="AH49" s="58">
        <f t="shared" si="18"/>
        <v>2.7870813195899316E-3</v>
      </c>
      <c r="AI49" s="58">
        <f t="shared" si="41"/>
        <v>3.8013693591534774E-2</v>
      </c>
      <c r="AJ49" s="58">
        <f t="shared" si="42"/>
        <v>1.8061070327957146E-3</v>
      </c>
      <c r="AK49" s="56">
        <f t="shared" si="19"/>
        <v>1.2040713551971431E-3</v>
      </c>
      <c r="AL49">
        <f t="shared" si="20"/>
        <v>9.2902710652997724E-4</v>
      </c>
      <c r="AM49" s="62">
        <f>INDEX((WasteGen!$P$2:$P$52),MATCH(A49,WasteGen!$A$2:$A$52,0))</f>
        <v>15.573</v>
      </c>
      <c r="AN49" s="62">
        <f t="shared" si="21"/>
        <v>0.3503925</v>
      </c>
      <c r="AO49" s="62">
        <f t="shared" si="46"/>
        <v>5.1603257384025047</v>
      </c>
      <c r="AP49" s="62">
        <f t="shared" si="47"/>
        <v>0.14648427512307846</v>
      </c>
      <c r="AQ49" s="60">
        <f t="shared" si="22"/>
        <v>9.7656183415385636E-2</v>
      </c>
      <c r="AR49">
        <f t="shared" si="44"/>
        <v>0.1167975</v>
      </c>
      <c r="AS49" s="68">
        <f>INDEX((WasteGen!$Q$2:$Q$52),MATCH(A49,WasteGen!$A$2:$A$52,0))</f>
        <v>0.18939</v>
      </c>
      <c r="AT49" s="68">
        <f t="shared" si="23"/>
        <v>2.1306375000000001E-3</v>
      </c>
      <c r="AU49" s="68">
        <f t="shared" si="48"/>
        <v>1.4584294133312338E-2</v>
      </c>
      <c r="AV49" s="68">
        <f t="shared" si="49"/>
        <v>2.3077229908308257E-3</v>
      </c>
      <c r="AW49" s="64">
        <f t="shared" si="45"/>
        <v>1.5384819938872171E-3</v>
      </c>
      <c r="AY49" s="117">
        <f t="shared" si="56"/>
        <v>2034</v>
      </c>
      <c r="AZ49" s="119">
        <f t="shared" si="57"/>
        <v>0.32</v>
      </c>
      <c r="BA49" s="119">
        <f t="shared" si="54"/>
        <v>0.67999999999999994</v>
      </c>
      <c r="BC49" s="2">
        <f t="shared" si="24"/>
        <v>92.442971936372146</v>
      </c>
      <c r="BD49" s="2">
        <f t="shared" si="25"/>
        <v>2311.0742984093035</v>
      </c>
      <c r="BE49">
        <f t="shared" si="26"/>
        <v>92.441433454378256</v>
      </c>
      <c r="BF49">
        <f t="shared" si="27"/>
        <v>2311.0358363594564</v>
      </c>
      <c r="BG49">
        <v>18.308</v>
      </c>
      <c r="BI49" s="2">
        <f t="shared" si="28"/>
        <v>74.134971936372153</v>
      </c>
      <c r="BJ49">
        <f t="shared" si="29"/>
        <v>74.133433454378263</v>
      </c>
      <c r="BL49" s="2">
        <f t="shared" si="58"/>
        <v>1853.3742984093037</v>
      </c>
      <c r="BM49" s="67">
        <f t="shared" si="58"/>
        <v>1853.3358363594566</v>
      </c>
      <c r="BO49">
        <f t="shared" si="50"/>
        <v>51.921516690026756</v>
      </c>
      <c r="BP49">
        <f t="shared" si="43"/>
        <v>1352.7319177581387</v>
      </c>
    </row>
    <row r="50" spans="1:68" x14ac:dyDescent="0.25">
      <c r="A50" s="24">
        <f t="shared" si="55"/>
        <v>2035</v>
      </c>
      <c r="B50" s="24">
        <v>1</v>
      </c>
      <c r="C50" s="40">
        <f>INDEX((WasteGen!$I$2:$I$52),MATCH(A50,WasteGen!$A$2:$A$52,0))</f>
        <v>94.760764866057656</v>
      </c>
      <c r="D50" s="40">
        <f t="shared" si="2"/>
        <v>13.503408993413215</v>
      </c>
      <c r="E50" s="40">
        <f t="shared" si="3"/>
        <v>39.388977675899532</v>
      </c>
      <c r="F50" s="40">
        <f>E49*(1-Sce3Recycle!$F$9)</f>
        <v>12.731161990536167</v>
      </c>
      <c r="G50" s="34">
        <f t="shared" si="4"/>
        <v>8.4874413270241114</v>
      </c>
      <c r="H50">
        <f t="shared" si="5"/>
        <v>4.5011363311377384</v>
      </c>
      <c r="I50" s="45">
        <f>INDEX((WasteGen!$J$2:$J$52),MATCH(A50,WasteGen!$A$2:$A$52,0))</f>
        <v>315.86921622019219</v>
      </c>
      <c r="J50" s="45">
        <f t="shared" si="6"/>
        <v>139.29832435310476</v>
      </c>
      <c r="K50" s="45">
        <f t="shared" si="33"/>
        <v>805.51649276318835</v>
      </c>
      <c r="L50" s="45">
        <f t="shared" si="34"/>
        <v>123.45345864415675</v>
      </c>
      <c r="M50" s="43">
        <f t="shared" si="7"/>
        <v>82.302305762771169</v>
      </c>
      <c r="N50">
        <f t="shared" si="8"/>
        <v>46.432774784368249</v>
      </c>
      <c r="O50" s="48">
        <f>INDEX((WasteGen!$K$2:$K$52),MATCH(A50,WasteGen!$A$2:$A$52,0))*BA50</f>
        <v>50.791769968206893</v>
      </c>
      <c r="P50" s="48">
        <f t="shared" si="9"/>
        <v>4.9521975719001725</v>
      </c>
      <c r="Q50" s="48">
        <f t="shared" si="35"/>
        <v>66.351285365898789</v>
      </c>
      <c r="R50" s="48">
        <f t="shared" si="36"/>
        <v>4.4519361866107987</v>
      </c>
      <c r="S50" s="49">
        <f t="shared" si="10"/>
        <v>2.9679574577405323</v>
      </c>
      <c r="T50">
        <f t="shared" si="11"/>
        <v>1.6507325239667241</v>
      </c>
      <c r="U50" s="51">
        <f>INDEX((WasteGen!$L$2:$L$52),MATCH(A50,WasteGen!$A$2:$A$52,0))</f>
        <v>12.634768648807688</v>
      </c>
      <c r="V50" s="51">
        <f t="shared" si="12"/>
        <v>4.7380382433028834E-2</v>
      </c>
      <c r="W50" s="51">
        <f t="shared" si="37"/>
        <v>0.77098975396960046</v>
      </c>
      <c r="X50" s="51">
        <f t="shared" si="38"/>
        <v>2.5774755098811088E-2</v>
      </c>
      <c r="Y50" s="36">
        <f t="shared" si="13"/>
        <v>1.7183170065874057E-2</v>
      </c>
      <c r="Z50">
        <f t="shared" si="14"/>
        <v>1.5793460811009609E-2</v>
      </c>
      <c r="AA50" s="54">
        <f>INDEX((WasteGen!$M$2:$M$52),MATCH(A50,WasteGen!$A$2:$A$52,0))*BA50</f>
        <v>21.163237486752873</v>
      </c>
      <c r="AB50" s="54">
        <f t="shared" si="15"/>
        <v>0.63489712460258618</v>
      </c>
      <c r="AC50" s="54">
        <f t="shared" si="39"/>
        <v>8.5065750469101005</v>
      </c>
      <c r="AD50" s="54">
        <f t="shared" si="40"/>
        <v>0.57076104956548701</v>
      </c>
      <c r="AE50" s="21">
        <f t="shared" si="16"/>
        <v>0.38050736637699134</v>
      </c>
      <c r="AF50">
        <f t="shared" si="17"/>
        <v>0.21163237486752873</v>
      </c>
      <c r="AG50" s="58">
        <f>INDEX((WasteGen!$N$2:$N$52),MATCH(A50,WasteGen!$A$2:$A$52,0))</f>
        <v>1.8952152973211531</v>
      </c>
      <c r="AH50" s="58">
        <f t="shared" si="18"/>
        <v>2.8428229459817296E-3</v>
      </c>
      <c r="AI50" s="58">
        <f t="shared" si="41"/>
        <v>3.9002566824203833E-2</v>
      </c>
      <c r="AJ50" s="58">
        <f t="shared" si="42"/>
        <v>1.8539497133126706E-3</v>
      </c>
      <c r="AK50" s="56">
        <f t="shared" si="19"/>
        <v>1.2359664755417802E-3</v>
      </c>
      <c r="AL50">
        <f t="shared" si="20"/>
        <v>9.4760764866057658E-4</v>
      </c>
      <c r="AM50" s="62">
        <f>INDEX((WasteGen!$P$2:$P$52),MATCH(A50,WasteGen!$A$2:$A$52,0))</f>
        <v>15.573</v>
      </c>
      <c r="AN50" s="62">
        <f t="shared" si="21"/>
        <v>0.3503925</v>
      </c>
      <c r="AO50" s="62">
        <f t="shared" si="46"/>
        <v>5.3582075644881177</v>
      </c>
      <c r="AP50" s="62">
        <f t="shared" si="47"/>
        <v>0.15251067391438672</v>
      </c>
      <c r="AQ50" s="60">
        <f t="shared" si="22"/>
        <v>0.10167378260959115</v>
      </c>
      <c r="AR50">
        <f t="shared" si="44"/>
        <v>0.1167975</v>
      </c>
      <c r="AS50" s="68">
        <f>INDEX((WasteGen!$Q$2:$Q$52),MATCH(A50,WasteGen!$A$2:$A$52,0))</f>
        <v>0.18939</v>
      </c>
      <c r="AT50" s="68">
        <f t="shared" si="23"/>
        <v>2.1306375000000001E-3</v>
      </c>
      <c r="AU50" s="68">
        <f t="shared" si="48"/>
        <v>1.4434893335168668E-2</v>
      </c>
      <c r="AV50" s="68">
        <f t="shared" si="49"/>
        <v>2.2800382981436693E-3</v>
      </c>
      <c r="AW50" s="64">
        <f t="shared" si="45"/>
        <v>1.5200255320957795E-3</v>
      </c>
      <c r="AY50" s="117">
        <f t="shared" si="56"/>
        <v>2035</v>
      </c>
      <c r="AZ50" s="119">
        <f t="shared" si="57"/>
        <v>0.33</v>
      </c>
      <c r="BA50" s="119">
        <f t="shared" si="54"/>
        <v>0.66999999999999993</v>
      </c>
      <c r="BC50" s="2">
        <f t="shared" si="24"/>
        <v>94.259824858595906</v>
      </c>
      <c r="BD50" s="2">
        <f t="shared" si="25"/>
        <v>2356.4956214648978</v>
      </c>
      <c r="BE50">
        <f t="shared" si="26"/>
        <v>94.258304833063818</v>
      </c>
      <c r="BF50">
        <f t="shared" si="27"/>
        <v>2356.4576208265953</v>
      </c>
      <c r="BG50">
        <v>18.308</v>
      </c>
      <c r="BI50" s="2">
        <f t="shared" si="28"/>
        <v>75.951824858595899</v>
      </c>
      <c r="BJ50">
        <f t="shared" si="29"/>
        <v>75.950304833063825</v>
      </c>
      <c r="BL50" s="2">
        <f t="shared" si="58"/>
        <v>1898.7956214648975</v>
      </c>
      <c r="BM50" s="67">
        <f t="shared" si="58"/>
        <v>1898.7576208265957</v>
      </c>
      <c r="BO50">
        <f t="shared" si="50"/>
        <v>52.929814582799906</v>
      </c>
      <c r="BP50">
        <f t="shared" si="43"/>
        <v>1405.6617323409387</v>
      </c>
    </row>
    <row r="51" spans="1:68" x14ac:dyDescent="0.25">
      <c r="A51" s="24">
        <f t="shared" si="55"/>
        <v>2036</v>
      </c>
      <c r="B51" s="24">
        <v>1</v>
      </c>
      <c r="C51" s="40">
        <f>INDEX((WasteGen!$I$2:$I$52),MATCH(A51,WasteGen!$A$2:$A$52,0))</f>
        <v>96.655980163378814</v>
      </c>
      <c r="D51" s="40">
        <f t="shared" si="2"/>
        <v>13.773477173281481</v>
      </c>
      <c r="E51" s="40">
        <f t="shared" si="3"/>
        <v>40.176698502287223</v>
      </c>
      <c r="F51" s="40">
        <f>E50*(1-Sce3Recycle!$F$9)</f>
        <v>12.985756346893789</v>
      </c>
      <c r="G51" s="34">
        <f t="shared" si="4"/>
        <v>8.6571708979291913</v>
      </c>
      <c r="H51">
        <f t="shared" si="5"/>
        <v>4.5911590577604935</v>
      </c>
      <c r="I51" s="45">
        <f>INDEX((WasteGen!$J$2:$J$52),MATCH(A51,WasteGen!$A$2:$A$52,0))</f>
        <v>322.18660054459605</v>
      </c>
      <c r="J51" s="45">
        <f t="shared" si="6"/>
        <v>142.08429084016683</v>
      </c>
      <c r="K51" s="45">
        <f t="shared" si="33"/>
        <v>821.67021497258429</v>
      </c>
      <c r="L51" s="45">
        <f t="shared" si="34"/>
        <v>125.93056863077081</v>
      </c>
      <c r="M51" s="43">
        <f t="shared" si="7"/>
        <v>83.953712420513867</v>
      </c>
      <c r="N51">
        <f t="shared" si="8"/>
        <v>47.361430280055615</v>
      </c>
      <c r="O51" s="48">
        <f>INDEX((WasteGen!$K$2:$K$52),MATCH(A51,WasteGen!$A$2:$A$52,0))*BA51</f>
        <v>51.03435752626401</v>
      </c>
      <c r="P51" s="48">
        <f t="shared" si="9"/>
        <v>4.9758498588107409</v>
      </c>
      <c r="Q51" s="48">
        <f t="shared" si="35"/>
        <v>66.841378276790763</v>
      </c>
      <c r="R51" s="48">
        <f t="shared" si="36"/>
        <v>4.4857569479187722</v>
      </c>
      <c r="S51" s="49">
        <f t="shared" si="10"/>
        <v>2.9905046319458481</v>
      </c>
      <c r="T51">
        <f t="shared" si="11"/>
        <v>1.6586166196035803</v>
      </c>
      <c r="U51" s="51">
        <f>INDEX((WasteGen!$L$2:$L$52),MATCH(A51,WasteGen!$A$2:$A$52,0))</f>
        <v>12.887464021783842</v>
      </c>
      <c r="V51" s="51">
        <f t="shared" si="12"/>
        <v>4.8327990081689406E-2</v>
      </c>
      <c r="W51" s="51">
        <f t="shared" si="37"/>
        <v>0.79279987239382421</v>
      </c>
      <c r="X51" s="51">
        <f t="shared" si="38"/>
        <v>2.6517871657465653E-2</v>
      </c>
      <c r="Y51" s="36">
        <f t="shared" si="13"/>
        <v>1.7678581104977102E-2</v>
      </c>
      <c r="Z51">
        <f t="shared" si="14"/>
        <v>1.6109330027229803E-2</v>
      </c>
      <c r="AA51" s="54">
        <f>INDEX((WasteGen!$M$2:$M$52),MATCH(A51,WasteGen!$A$2:$A$52,0))*BA51</f>
        <v>21.264315635943337</v>
      </c>
      <c r="AB51" s="54">
        <f t="shared" si="15"/>
        <v>0.63792946907830017</v>
      </c>
      <c r="AC51" s="54">
        <f t="shared" si="39"/>
        <v>8.5694074713834301</v>
      </c>
      <c r="AD51" s="54">
        <f t="shared" si="40"/>
        <v>0.5750970446049708</v>
      </c>
      <c r="AE51" s="21">
        <f t="shared" si="16"/>
        <v>0.38339802973664716</v>
      </c>
      <c r="AF51">
        <f t="shared" si="17"/>
        <v>0.21264315635943337</v>
      </c>
      <c r="AG51" s="58">
        <f>INDEX((WasteGen!$N$2:$N$52),MATCH(A51,WasteGen!$A$2:$A$52,0))</f>
        <v>1.9331196032675764</v>
      </c>
      <c r="AH51" s="58">
        <f t="shared" si="18"/>
        <v>2.8996794049013647E-3</v>
      </c>
      <c r="AI51" s="58">
        <f t="shared" si="41"/>
        <v>4.0000068599139418E-2</v>
      </c>
      <c r="AJ51" s="58">
        <f t="shared" si="42"/>
        <v>1.9021776299657797E-3</v>
      </c>
      <c r="AK51" s="56">
        <f t="shared" si="19"/>
        <v>1.2681184199771864E-3</v>
      </c>
      <c r="AL51">
        <f t="shared" si="20"/>
        <v>9.6655980163378819E-4</v>
      </c>
      <c r="AM51" s="62">
        <f>INDEX((WasteGen!$P$2:$P$52),MATCH(A51,WasteGen!$A$2:$A$52,0))</f>
        <v>15.573</v>
      </c>
      <c r="AN51" s="62">
        <f t="shared" si="21"/>
        <v>0.3503925</v>
      </c>
      <c r="AO51" s="62">
        <f t="shared" si="46"/>
        <v>5.5502410987833235</v>
      </c>
      <c r="AP51" s="62">
        <f t="shared" si="47"/>
        <v>0.15835896570479391</v>
      </c>
      <c r="AQ51" s="60">
        <f t="shared" si="22"/>
        <v>0.10557264380319593</v>
      </c>
      <c r="AR51">
        <f t="shared" si="44"/>
        <v>0.1167975</v>
      </c>
      <c r="AS51" s="68">
        <f>INDEX((WasteGen!$Q$2:$Q$52),MATCH(A51,WasteGen!$A$2:$A$52,0))</f>
        <v>0.18939</v>
      </c>
      <c r="AT51" s="68">
        <f t="shared" si="23"/>
        <v>2.1306375000000001E-3</v>
      </c>
      <c r="AU51" s="68">
        <f t="shared" si="48"/>
        <v>1.4308849138203437E-2</v>
      </c>
      <c r="AV51" s="68">
        <f t="shared" si="49"/>
        <v>2.256681696965232E-3</v>
      </c>
      <c r="AW51" s="64">
        <f t="shared" si="45"/>
        <v>1.5044544646434879E-3</v>
      </c>
      <c r="AY51" s="117">
        <f t="shared" si="56"/>
        <v>2036</v>
      </c>
      <c r="AZ51" s="119">
        <f t="shared" si="57"/>
        <v>0.34</v>
      </c>
      <c r="BA51" s="119">
        <f t="shared" si="54"/>
        <v>0.65999999999999992</v>
      </c>
      <c r="BC51" s="2">
        <f t="shared" si="24"/>
        <v>96.110809777918348</v>
      </c>
      <c r="BD51" s="2">
        <f t="shared" si="25"/>
        <v>2402.7702444479587</v>
      </c>
      <c r="BE51">
        <f t="shared" si="26"/>
        <v>96.109305323453697</v>
      </c>
      <c r="BF51">
        <f t="shared" si="27"/>
        <v>2402.7326330863425</v>
      </c>
      <c r="BG51">
        <v>18.308</v>
      </c>
      <c r="BI51" s="2">
        <f t="shared" si="28"/>
        <v>77.802809777918355</v>
      </c>
      <c r="BJ51">
        <f t="shared" si="29"/>
        <v>77.801305323453704</v>
      </c>
      <c r="BL51" s="2">
        <f t="shared" si="58"/>
        <v>1945.0702444479589</v>
      </c>
      <c r="BM51" s="67">
        <f t="shared" si="58"/>
        <v>1945.0326330863427</v>
      </c>
      <c r="BO51">
        <f t="shared" si="50"/>
        <v>53.957722503607982</v>
      </c>
      <c r="BP51">
        <f t="shared" si="43"/>
        <v>1459.6194548445467</v>
      </c>
    </row>
    <row r="52" spans="1:68" x14ac:dyDescent="0.25">
      <c r="A52" s="24">
        <f t="shared" si="55"/>
        <v>2037</v>
      </c>
      <c r="B52" s="24">
        <v>1</v>
      </c>
      <c r="C52" s="40">
        <f>INDEX((WasteGen!$I$2:$I$52),MATCH(A52,WasteGen!$A$2:$A$52,0))</f>
        <v>98.589099766646399</v>
      </c>
      <c r="D52" s="40">
        <f t="shared" si="2"/>
        <v>14.048946716747112</v>
      </c>
      <c r="E52" s="40">
        <f t="shared" si="3"/>
        <v>40.980193106360282</v>
      </c>
      <c r="F52" s="40">
        <f>E51*(1-Sce3Recycle!$F$9)</f>
        <v>13.24545211267405</v>
      </c>
      <c r="G52" s="34">
        <f t="shared" si="4"/>
        <v>8.8303014084493654</v>
      </c>
      <c r="H52">
        <f t="shared" si="5"/>
        <v>4.6829822389157041</v>
      </c>
      <c r="I52" s="45">
        <f>INDEX((WasteGen!$J$2:$J$52),MATCH(A52,WasteGen!$A$2:$A$52,0))</f>
        <v>328.630332555488</v>
      </c>
      <c r="J52" s="45">
        <f t="shared" si="6"/>
        <v>144.92597665697019</v>
      </c>
      <c r="K52" s="45">
        <f t="shared" si="33"/>
        <v>838.14022787452666</v>
      </c>
      <c r="L52" s="45">
        <f t="shared" si="34"/>
        <v>128.4559637550278</v>
      </c>
      <c r="M52" s="43">
        <f t="shared" si="7"/>
        <v>85.637309170018526</v>
      </c>
      <c r="N52">
        <f t="shared" si="8"/>
        <v>48.308658885656733</v>
      </c>
      <c r="O52" s="48">
        <f>INDEX((WasteGen!$K$2:$K$52),MATCH(A52,WasteGen!$A$2:$A$52,0))*BA52</f>
        <v>51.266331878656118</v>
      </c>
      <c r="P52" s="48">
        <f t="shared" si="9"/>
        <v>4.9984673581689725</v>
      </c>
      <c r="Q52" s="48">
        <f t="shared" si="35"/>
        <v>67.320955377444378</v>
      </c>
      <c r="R52" s="48">
        <f t="shared" si="36"/>
        <v>4.5188902575153529</v>
      </c>
      <c r="S52" s="49">
        <f t="shared" si="10"/>
        <v>3.0125935050102353</v>
      </c>
      <c r="T52">
        <f t="shared" si="11"/>
        <v>1.6661557860563239</v>
      </c>
      <c r="U52" s="51">
        <f>INDEX((WasteGen!$L$2:$L$52),MATCH(A52,WasteGen!$A$2:$A$52,0))</f>
        <v>13.145213302219521</v>
      </c>
      <c r="V52" s="51">
        <f t="shared" si="12"/>
        <v>4.9294549883323206E-2</v>
      </c>
      <c r="W52" s="51">
        <f t="shared" si="37"/>
        <v>0.81482640067510737</v>
      </c>
      <c r="X52" s="51">
        <f t="shared" si="38"/>
        <v>2.7268021602040008E-2</v>
      </c>
      <c r="Y52" s="36">
        <f t="shared" si="13"/>
        <v>1.817868106802667E-2</v>
      </c>
      <c r="Z52">
        <f t="shared" si="14"/>
        <v>1.6431516627774402E-2</v>
      </c>
      <c r="AA52" s="54">
        <f>INDEX((WasteGen!$M$2:$M$52),MATCH(A52,WasteGen!$A$2:$A$52,0))*BA52</f>
        <v>21.360971616106717</v>
      </c>
      <c r="AB52" s="54">
        <f t="shared" si="15"/>
        <v>0.64082914848320149</v>
      </c>
      <c r="AC52" s="54">
        <f t="shared" si="39"/>
        <v>8.6308917150569702</v>
      </c>
      <c r="AD52" s="54">
        <f t="shared" si="40"/>
        <v>0.57934490480966061</v>
      </c>
      <c r="AE52" s="21">
        <f t="shared" si="16"/>
        <v>0.38622993653977372</v>
      </c>
      <c r="AF52">
        <f t="shared" si="17"/>
        <v>0.21360971616106716</v>
      </c>
      <c r="AG52" s="58">
        <f>INDEX((WasteGen!$N$2:$N$52),MATCH(A52,WasteGen!$A$2:$A$52,0))</f>
        <v>1.9717819953329281</v>
      </c>
      <c r="AH52" s="58">
        <f t="shared" si="18"/>
        <v>2.9576729929993925E-3</v>
      </c>
      <c r="AI52" s="58">
        <f t="shared" si="41"/>
        <v>4.1006915226547862E-2</v>
      </c>
      <c r="AJ52" s="58">
        <f t="shared" si="42"/>
        <v>1.9508263655909476E-3</v>
      </c>
      <c r="AK52" s="56">
        <f t="shared" si="19"/>
        <v>1.300550910393965E-3</v>
      </c>
      <c r="AL52">
        <f t="shared" si="20"/>
        <v>9.858909976664641E-4</v>
      </c>
      <c r="AM52" s="62">
        <f>INDEX((WasteGen!$P$2:$P$52),MATCH(A52,WasteGen!$A$2:$A$52,0))</f>
        <v>15.573</v>
      </c>
      <c r="AN52" s="62">
        <f t="shared" si="21"/>
        <v>0.3503925</v>
      </c>
      <c r="AO52" s="62">
        <f t="shared" si="46"/>
        <v>5.7365991844316406</v>
      </c>
      <c r="AP52" s="62">
        <f t="shared" si="47"/>
        <v>0.16403441435168298</v>
      </c>
      <c r="AQ52" s="60">
        <f t="shared" si="22"/>
        <v>0.10935627623445532</v>
      </c>
      <c r="AR52">
        <f t="shared" si="44"/>
        <v>0.1167975</v>
      </c>
      <c r="AS52" s="68">
        <f>INDEX((WasteGen!$Q$2:$Q$52),MATCH(A52,WasteGen!$A$2:$A$52,0))</f>
        <v>0.18939</v>
      </c>
      <c r="AT52" s="68">
        <f t="shared" si="23"/>
        <v>2.1306375000000001E-3</v>
      </c>
      <c r="AU52" s="68">
        <f t="shared" si="48"/>
        <v>1.4202510083887725E-2</v>
      </c>
      <c r="AV52" s="68">
        <f t="shared" si="49"/>
        <v>2.2369765543157113E-3</v>
      </c>
      <c r="AW52" s="64">
        <f t="shared" si="45"/>
        <v>1.4913177028771409E-3</v>
      </c>
      <c r="AY52" s="117">
        <f t="shared" si="56"/>
        <v>2037</v>
      </c>
      <c r="AZ52" s="119">
        <f t="shared" si="57"/>
        <v>0.35000000000000003</v>
      </c>
      <c r="BA52" s="119">
        <f t="shared" si="54"/>
        <v>0.64999999999999991</v>
      </c>
      <c r="BC52" s="2">
        <f t="shared" si="24"/>
        <v>97.996760845933665</v>
      </c>
      <c r="BD52" s="2">
        <f t="shared" si="25"/>
        <v>2449.9190211483415</v>
      </c>
      <c r="BE52">
        <f t="shared" si="26"/>
        <v>97.995269528230779</v>
      </c>
      <c r="BF52">
        <f t="shared" si="27"/>
        <v>2449.8817382057696</v>
      </c>
      <c r="BG52">
        <v>18.308</v>
      </c>
      <c r="BI52" s="2">
        <f t="shared" si="28"/>
        <v>79.688760845933672</v>
      </c>
      <c r="BJ52">
        <f t="shared" si="29"/>
        <v>79.687269528230786</v>
      </c>
      <c r="BL52" s="2">
        <f t="shared" si="58"/>
        <v>1992.2190211483419</v>
      </c>
      <c r="BM52" s="67">
        <f t="shared" si="58"/>
        <v>1992.1817382057698</v>
      </c>
      <c r="BO52">
        <f t="shared" si="50"/>
        <v>55.005621534415269</v>
      </c>
      <c r="BP52">
        <f t="shared" si="43"/>
        <v>1514.6250763789619</v>
      </c>
    </row>
    <row r="53" spans="1:68" x14ac:dyDescent="0.25">
      <c r="A53" s="24">
        <f t="shared" si="55"/>
        <v>2038</v>
      </c>
      <c r="B53" s="24">
        <v>1</v>
      </c>
      <c r="C53" s="40">
        <f>INDEX((WasteGen!$I$2:$I$52),MATCH(A53,WasteGen!$A$2:$A$52,0))</f>
        <v>100.56088176197933</v>
      </c>
      <c r="D53" s="40">
        <f t="shared" si="2"/>
        <v>14.329925651082053</v>
      </c>
      <c r="E53" s="40">
        <f t="shared" si="3"/>
        <v>41.799770580686868</v>
      </c>
      <c r="F53" s="40">
        <f>E52*(1-Sce3Recycle!$F$9)</f>
        <v>13.510348176755468</v>
      </c>
      <c r="G53" s="34">
        <f t="shared" si="4"/>
        <v>9.0068987845036439</v>
      </c>
      <c r="H53">
        <f t="shared" si="5"/>
        <v>4.7766418836940181</v>
      </c>
      <c r="I53" s="45">
        <f>INDEX((WasteGen!$J$2:$J$52),MATCH(A53,WasteGen!$A$2:$A$52,0))</f>
        <v>335.20293920659776</v>
      </c>
      <c r="J53" s="45">
        <f t="shared" si="6"/>
        <v>147.82449619010961</v>
      </c>
      <c r="K53" s="45">
        <f t="shared" si="33"/>
        <v>854.93391782192339</v>
      </c>
      <c r="L53" s="45">
        <f t="shared" si="34"/>
        <v>131.03080624271288</v>
      </c>
      <c r="M53" s="43">
        <f t="shared" si="7"/>
        <v>87.353870828475252</v>
      </c>
      <c r="N53">
        <f t="shared" si="8"/>
        <v>49.274832063369871</v>
      </c>
      <c r="O53" s="48">
        <f>INDEX((WasteGen!$K$2:$K$52),MATCH(A53,WasteGen!$A$2:$A$52,0))*BA53</f>
        <v>51.487171462133404</v>
      </c>
      <c r="P53" s="48">
        <f t="shared" si="9"/>
        <v>5.0199992175580066</v>
      </c>
      <c r="Q53" s="48">
        <f t="shared" si="35"/>
        <v>67.789641961651256</v>
      </c>
      <c r="R53" s="48">
        <f t="shared" si="36"/>
        <v>4.5513126333511247</v>
      </c>
      <c r="S53" s="49">
        <f t="shared" si="10"/>
        <v>3.0342084222340828</v>
      </c>
      <c r="T53">
        <f t="shared" si="11"/>
        <v>1.6733330725193356</v>
      </c>
      <c r="U53" s="51">
        <f>INDEX((WasteGen!$L$2:$L$52),MATCH(A53,WasteGen!$A$2:$A$52,0))</f>
        <v>13.408117568263911</v>
      </c>
      <c r="V53" s="51">
        <f t="shared" si="12"/>
        <v>5.0280440880989666E-2</v>
      </c>
      <c r="W53" s="51">
        <f t="shared" si="37"/>
        <v>0.83708122668253138</v>
      </c>
      <c r="X53" s="51">
        <f t="shared" si="38"/>
        <v>2.8025614873565682E-2</v>
      </c>
      <c r="Y53" s="36">
        <f t="shared" si="13"/>
        <v>1.8683743249043788E-2</v>
      </c>
      <c r="Z53">
        <f t="shared" si="14"/>
        <v>1.6760146960329889E-2</v>
      </c>
      <c r="AA53" s="54">
        <f>INDEX((WasteGen!$M$2:$M$52),MATCH(A53,WasteGen!$A$2:$A$52,0))*BA53</f>
        <v>21.452988109222254</v>
      </c>
      <c r="AB53" s="54">
        <f t="shared" si="15"/>
        <v>0.64358964327666768</v>
      </c>
      <c r="AC53" s="54">
        <f t="shared" si="39"/>
        <v>8.6909797386732368</v>
      </c>
      <c r="AD53" s="54">
        <f t="shared" si="40"/>
        <v>0.58350161966040048</v>
      </c>
      <c r="AE53" s="21">
        <f t="shared" si="16"/>
        <v>0.38900107977360032</v>
      </c>
      <c r="AF53">
        <f t="shared" si="17"/>
        <v>0.21452988109222254</v>
      </c>
      <c r="AG53" s="58">
        <f>INDEX((WasteGen!$N$2:$N$52),MATCH(A53,WasteGen!$A$2:$A$52,0))</f>
        <v>2.0112176352395865</v>
      </c>
      <c r="AH53" s="58">
        <f t="shared" si="18"/>
        <v>3.01682645285938E-3</v>
      </c>
      <c r="AI53" s="58">
        <f t="shared" si="41"/>
        <v>4.202381082435807E-2</v>
      </c>
      <c r="AJ53" s="58">
        <f t="shared" si="42"/>
        <v>1.9999308550491725E-3</v>
      </c>
      <c r="AK53" s="56">
        <f t="shared" si="19"/>
        <v>1.3332872366994483E-3</v>
      </c>
      <c r="AL53">
        <f t="shared" si="20"/>
        <v>1.0056088176197933E-3</v>
      </c>
      <c r="AM53" s="62">
        <f>INDEX((WasteGen!$P$2:$P$52),MATCH(A53,WasteGen!$A$2:$A$52,0))</f>
        <v>15.573</v>
      </c>
      <c r="AN53" s="62">
        <f t="shared" si="21"/>
        <v>0.3503925</v>
      </c>
      <c r="AO53" s="62">
        <f t="shared" si="46"/>
        <v>5.9174495562897</v>
      </c>
      <c r="AP53" s="62">
        <f t="shared" si="47"/>
        <v>0.16954212814194042</v>
      </c>
      <c r="AQ53" s="60">
        <f t="shared" si="22"/>
        <v>0.11302808542796028</v>
      </c>
      <c r="AR53">
        <f t="shared" si="44"/>
        <v>0.1167975</v>
      </c>
      <c r="AS53" s="68">
        <f>INDEX((WasteGen!$Q$2:$Q$52),MATCH(A53,WasteGen!$A$2:$A$52,0))</f>
        <v>0.18939</v>
      </c>
      <c r="AT53" s="68">
        <f t="shared" si="23"/>
        <v>2.1306375000000001E-3</v>
      </c>
      <c r="AU53" s="68">
        <f t="shared" si="48"/>
        <v>1.4112795565131429E-2</v>
      </c>
      <c r="AV53" s="68">
        <f t="shared" si="49"/>
        <v>2.2203520187562974E-3</v>
      </c>
      <c r="AW53" s="64">
        <f t="shared" si="45"/>
        <v>1.4802346791708649E-3</v>
      </c>
      <c r="AY53" s="117">
        <f t="shared" si="56"/>
        <v>2038</v>
      </c>
      <c r="AZ53" s="119">
        <f t="shared" si="57"/>
        <v>0.36000000000000004</v>
      </c>
      <c r="BA53" s="119">
        <f t="shared" si="54"/>
        <v>0.6399999999999999</v>
      </c>
      <c r="BC53" s="2">
        <f t="shared" si="24"/>
        <v>99.91850446557946</v>
      </c>
      <c r="BD53" s="2">
        <f t="shared" si="25"/>
        <v>2497.9626116394866</v>
      </c>
      <c r="BE53">
        <f t="shared" si="26"/>
        <v>99.917024230900282</v>
      </c>
      <c r="BF53">
        <f t="shared" si="27"/>
        <v>2497.925605772507</v>
      </c>
      <c r="BG53">
        <v>18.308</v>
      </c>
      <c r="BI53" s="2">
        <f t="shared" si="28"/>
        <v>81.610504465579453</v>
      </c>
      <c r="BJ53">
        <f t="shared" si="29"/>
        <v>81.609024230900275</v>
      </c>
      <c r="BL53" s="2">
        <f t="shared" si="58"/>
        <v>2040.2626116394863</v>
      </c>
      <c r="BM53" s="67">
        <f t="shared" si="58"/>
        <v>2040.2256057725069</v>
      </c>
      <c r="BO53">
        <f t="shared" si="50"/>
        <v>56.073900156453398</v>
      </c>
      <c r="BP53">
        <f t="shared" si="43"/>
        <v>1570.6989765354153</v>
      </c>
    </row>
    <row r="54" spans="1:68" x14ac:dyDescent="0.25">
      <c r="A54" s="24">
        <f t="shared" si="55"/>
        <v>2039</v>
      </c>
      <c r="B54" s="24">
        <v>1</v>
      </c>
      <c r="C54" s="40">
        <f>INDEX((WasteGen!$I$2:$I$52),MATCH(A54,WasteGen!$A$2:$A$52,0))</f>
        <v>102.57209939721892</v>
      </c>
      <c r="D54" s="40">
        <f t="shared" si="2"/>
        <v>14.616524164103698</v>
      </c>
      <c r="E54" s="40">
        <f t="shared" si="3"/>
        <v>42.63574830402888</v>
      </c>
      <c r="F54" s="40">
        <f>E53*(1-Sce3Recycle!$F$9)</f>
        <v>13.780546440761684</v>
      </c>
      <c r="G54" s="34">
        <f t="shared" si="4"/>
        <v>9.1870309605077889</v>
      </c>
      <c r="H54">
        <f t="shared" si="5"/>
        <v>4.872174721367899</v>
      </c>
      <c r="I54" s="45">
        <f>INDEX((WasteGen!$J$2:$J$52),MATCH(A54,WasteGen!$A$2:$A$52,0))</f>
        <v>341.90699799072974</v>
      </c>
      <c r="J54" s="45">
        <f t="shared" si="6"/>
        <v>150.78098611391181</v>
      </c>
      <c r="K54" s="45">
        <f t="shared" si="33"/>
        <v>872.05865309517253</v>
      </c>
      <c r="L54" s="45">
        <f t="shared" si="34"/>
        <v>133.65625084066261</v>
      </c>
      <c r="M54" s="43">
        <f t="shared" si="7"/>
        <v>89.104167227108405</v>
      </c>
      <c r="N54">
        <f t="shared" si="8"/>
        <v>50.260328704637267</v>
      </c>
      <c r="O54" s="48">
        <f>INDEX((WasteGen!$K$2:$K$52),MATCH(A54,WasteGen!$A$2:$A$52,0))*BA54</f>
        <v>51.696338096198325</v>
      </c>
      <c r="P54" s="48">
        <f t="shared" si="9"/>
        <v>5.040392964379337</v>
      </c>
      <c r="Q54" s="48">
        <f t="shared" si="35"/>
        <v>68.247036183059919</v>
      </c>
      <c r="R54" s="48">
        <f t="shared" si="36"/>
        <v>4.5829987429706804</v>
      </c>
      <c r="S54" s="49">
        <f t="shared" si="10"/>
        <v>3.0553324953137868</v>
      </c>
      <c r="T54">
        <f t="shared" si="11"/>
        <v>1.6801309881264457</v>
      </c>
      <c r="U54" s="51">
        <f>INDEX((WasteGen!$L$2:$L$52),MATCH(A54,WasteGen!$A$2:$A$52,0))</f>
        <v>13.67627991962919</v>
      </c>
      <c r="V54" s="51">
        <f t="shared" si="12"/>
        <v>5.1286049698609462E-2</v>
      </c>
      <c r="W54" s="51">
        <f t="shared" si="37"/>
        <v>0.8595762160307896</v>
      </c>
      <c r="X54" s="51">
        <f t="shared" si="38"/>
        <v>2.8791060350351318E-2</v>
      </c>
      <c r="Y54" s="36">
        <f t="shared" si="13"/>
        <v>1.9194040233567543E-2</v>
      </c>
      <c r="Z54">
        <f t="shared" si="14"/>
        <v>1.7095349899536486E-2</v>
      </c>
      <c r="AA54" s="54">
        <f>INDEX((WasteGen!$M$2:$M$52),MATCH(A54,WasteGen!$A$2:$A$52,0))*BA54</f>
        <v>21.540140873415968</v>
      </c>
      <c r="AB54" s="54">
        <f t="shared" si="15"/>
        <v>0.64620422620247908</v>
      </c>
      <c r="AC54" s="54">
        <f t="shared" si="39"/>
        <v>8.7496200234692196</v>
      </c>
      <c r="AD54" s="54">
        <f t="shared" si="40"/>
        <v>0.58756394140649748</v>
      </c>
      <c r="AE54" s="21">
        <f t="shared" si="16"/>
        <v>0.39170929427099832</v>
      </c>
      <c r="AF54">
        <f t="shared" si="17"/>
        <v>0.21540140873415969</v>
      </c>
      <c r="AG54" s="58">
        <f>INDEX((WasteGen!$N$2:$N$52),MATCH(A54,WasteGen!$A$2:$A$52,0))</f>
        <v>2.0514419879443784</v>
      </c>
      <c r="AH54" s="58">
        <f t="shared" si="18"/>
        <v>3.0771629819165676E-3</v>
      </c>
      <c r="AI54" s="58">
        <f t="shared" si="41"/>
        <v>4.3051448367697573E-2</v>
      </c>
      <c r="AJ54" s="58">
        <f t="shared" si="42"/>
        <v>2.049525438577067E-3</v>
      </c>
      <c r="AK54" s="56">
        <f t="shared" si="19"/>
        <v>1.3663502923847112E-3</v>
      </c>
      <c r="AL54">
        <f t="shared" si="20"/>
        <v>1.0257209939721892E-3</v>
      </c>
      <c r="AM54" s="62">
        <f>INDEX((WasteGen!$P$2:$P$52),MATCH(A54,WasteGen!$A$2:$A$52,0))</f>
        <v>15.573</v>
      </c>
      <c r="AN54" s="62">
        <f t="shared" si="21"/>
        <v>0.3503925</v>
      </c>
      <c r="AO54" s="62">
        <f t="shared" si="46"/>
        <v>6.0929549918999406</v>
      </c>
      <c r="AP54" s="62">
        <f t="shared" si="47"/>
        <v>0.17488706438975923</v>
      </c>
      <c r="AQ54" s="60">
        <f t="shared" si="22"/>
        <v>0.11659137625983948</v>
      </c>
      <c r="AR54">
        <f t="shared" si="44"/>
        <v>0.1167975</v>
      </c>
      <c r="AS54" s="68">
        <f>INDEX((WasteGen!$Q$2:$Q$52),MATCH(A54,WasteGen!$A$2:$A$52,0))</f>
        <v>0.18939</v>
      </c>
      <c r="AT54" s="68">
        <f t="shared" si="23"/>
        <v>2.1306375000000001E-3</v>
      </c>
      <c r="AU54" s="68">
        <f t="shared" si="48"/>
        <v>1.4037106582118864E-2</v>
      </c>
      <c r="AV54" s="68">
        <f t="shared" si="49"/>
        <v>2.2063264830125646E-3</v>
      </c>
      <c r="AW54" s="64">
        <f t="shared" si="45"/>
        <v>1.4708843220083763E-3</v>
      </c>
      <c r="AY54" s="117">
        <f t="shared" si="56"/>
        <v>2039</v>
      </c>
      <c r="AZ54" s="119">
        <f t="shared" si="57"/>
        <v>0.37000000000000005</v>
      </c>
      <c r="BA54" s="119">
        <f t="shared" si="54"/>
        <v>0.62999999999999989</v>
      </c>
      <c r="BC54" s="2">
        <f t="shared" si="24"/>
        <v>101.87686262830877</v>
      </c>
      <c r="BD54" s="2">
        <f t="shared" si="25"/>
        <v>2546.9215657077193</v>
      </c>
      <c r="BE54">
        <f t="shared" si="26"/>
        <v>101.87539174398677</v>
      </c>
      <c r="BF54">
        <f t="shared" si="27"/>
        <v>2546.8847935996691</v>
      </c>
      <c r="BG54">
        <v>18.308</v>
      </c>
      <c r="BI54" s="2">
        <f t="shared" si="28"/>
        <v>83.568862628308779</v>
      </c>
      <c r="BJ54">
        <f t="shared" si="29"/>
        <v>83.567391743986775</v>
      </c>
      <c r="BL54" s="2">
        <f t="shared" si="58"/>
        <v>2089.2215657077195</v>
      </c>
      <c r="BM54" s="67">
        <f t="shared" si="58"/>
        <v>2089.1847935996693</v>
      </c>
      <c r="BO54">
        <f t="shared" si="50"/>
        <v>57.162954393759279</v>
      </c>
      <c r="BP54">
        <f t="shared" si="43"/>
        <v>1627.8619309291746</v>
      </c>
    </row>
    <row r="55" spans="1:68" x14ac:dyDescent="0.25">
      <c r="A55" s="24">
        <f t="shared" si="55"/>
        <v>2040</v>
      </c>
      <c r="B55" s="24">
        <v>1</v>
      </c>
      <c r="C55" s="40">
        <f>INDEX((WasteGen!$I$2:$I$52),MATCH(A55,WasteGen!$A$2:$A$52,0))</f>
        <v>104.62354138516331</v>
      </c>
      <c r="D55" s="40">
        <f t="shared" si="2"/>
        <v>14.90885464738577</v>
      </c>
      <c r="E55" s="40">
        <f t="shared" si="3"/>
        <v>43.488451413306336</v>
      </c>
      <c r="F55" s="40">
        <f>E54*(1-Sce3Recycle!$F$9)</f>
        <v>14.05615153810831</v>
      </c>
      <c r="G55" s="34">
        <f t="shared" si="4"/>
        <v>9.3707676920722065</v>
      </c>
      <c r="H55">
        <f t="shared" si="5"/>
        <v>4.9696182157952569</v>
      </c>
      <c r="I55" s="45">
        <f>INDEX((WasteGen!$J$2:$J$52),MATCH(A55,WasteGen!$A$2:$A$52,0))</f>
        <v>348.74513795054435</v>
      </c>
      <c r="J55" s="45">
        <f t="shared" si="6"/>
        <v>153.79660583619005</v>
      </c>
      <c r="K55" s="45">
        <f t="shared" si="33"/>
        <v>889.52180946101817</v>
      </c>
      <c r="L55" s="45">
        <f t="shared" si="34"/>
        <v>136.33344947034439</v>
      </c>
      <c r="M55" s="43">
        <f t="shared" si="7"/>
        <v>90.888966313562918</v>
      </c>
      <c r="N55">
        <f t="shared" si="8"/>
        <v>51.265535278730013</v>
      </c>
      <c r="O55" s="48">
        <f>INDEX((WasteGen!$K$2:$K$52),MATCH(A55,WasteGen!$A$2:$A$52,0))*BA55</f>
        <v>51.893276527040989</v>
      </c>
      <c r="P55" s="48">
        <f t="shared" si="9"/>
        <v>5.0595944613864967</v>
      </c>
      <c r="Q55" s="48">
        <f t="shared" si="35"/>
        <v>68.6927092253692</v>
      </c>
      <c r="R55" s="48">
        <f t="shared" si="36"/>
        <v>4.6139214190772133</v>
      </c>
      <c r="S55" s="49">
        <f t="shared" si="10"/>
        <v>3.0759476127181422</v>
      </c>
      <c r="T55">
        <f t="shared" si="11"/>
        <v>1.6865314871288322</v>
      </c>
      <c r="U55" s="51">
        <f>INDEX((WasteGen!$L$2:$L$52),MATCH(A55,WasteGen!$A$2:$A$52,0))</f>
        <v>13.949805518021774</v>
      </c>
      <c r="V55" s="51">
        <f t="shared" si="12"/>
        <v>5.2311770692581652E-2</v>
      </c>
      <c r="W55" s="51">
        <f t="shared" si="37"/>
        <v>0.88232322057809609</v>
      </c>
      <c r="X55" s="51">
        <f t="shared" si="38"/>
        <v>2.9564766145275135E-2</v>
      </c>
      <c r="Y55" s="36">
        <f t="shared" si="13"/>
        <v>1.9709844096850088E-2</v>
      </c>
      <c r="Z55">
        <f t="shared" si="14"/>
        <v>1.7437256897527217E-2</v>
      </c>
      <c r="AA55" s="54">
        <f>INDEX((WasteGen!$M$2:$M$52),MATCH(A55,WasteGen!$A$2:$A$52,0))*BA55</f>
        <v>21.622198552933746</v>
      </c>
      <c r="AB55" s="54">
        <f t="shared" si="15"/>
        <v>0.64866595658801229</v>
      </c>
      <c r="AC55" s="54">
        <f t="shared" si="39"/>
        <v>8.8067575929960498</v>
      </c>
      <c r="AD55" s="54">
        <f t="shared" si="40"/>
        <v>0.59152838706118116</v>
      </c>
      <c r="AE55" s="21">
        <f t="shared" si="16"/>
        <v>0.39435225804078744</v>
      </c>
      <c r="AF55">
        <f t="shared" si="17"/>
        <v>0.21622198552933747</v>
      </c>
      <c r="AG55" s="58">
        <f>INDEX((WasteGen!$N$2:$N$52),MATCH(A55,WasteGen!$A$2:$A$52,0))</f>
        <v>2.092470827703266</v>
      </c>
      <c r="AH55" s="58">
        <f t="shared" si="18"/>
        <v>3.1387062415548991E-3</v>
      </c>
      <c r="AI55" s="58">
        <f t="shared" si="41"/>
        <v>4.4090510696282066E-2</v>
      </c>
      <c r="AJ55" s="58">
        <f t="shared" si="42"/>
        <v>2.0996439129704067E-3</v>
      </c>
      <c r="AK55" s="56">
        <f t="shared" si="19"/>
        <v>1.3997626086469377E-3</v>
      </c>
      <c r="AL55">
        <f t="shared" si="20"/>
        <v>1.046235413851633E-3</v>
      </c>
      <c r="AM55" s="62">
        <f>INDEX((WasteGen!$P$2:$P$52),MATCH(A55,WasteGen!$A$2:$A$52,0))</f>
        <v>15.573</v>
      </c>
      <c r="AN55" s="62">
        <f t="shared" si="21"/>
        <v>0.3503925</v>
      </c>
      <c r="AO55" s="62">
        <f t="shared" si="46"/>
        <v>6.2632734580013842</v>
      </c>
      <c r="AP55" s="62">
        <f t="shared" si="47"/>
        <v>0.18007403389855656</v>
      </c>
      <c r="AQ55" s="60">
        <f t="shared" si="22"/>
        <v>0.12004935593237104</v>
      </c>
      <c r="AR55">
        <f t="shared" si="44"/>
        <v>0.1167975</v>
      </c>
      <c r="AS55" s="68">
        <f>INDEX((WasteGen!$Q$2:$Q$52),MATCH(A55,WasteGen!$A$2:$A$52,0))</f>
        <v>0.18939</v>
      </c>
      <c r="AT55" s="68">
        <f t="shared" si="23"/>
        <v>2.1306375000000001E-3</v>
      </c>
      <c r="AU55" s="68">
        <f t="shared" si="48"/>
        <v>1.3973250450147204E-2</v>
      </c>
      <c r="AV55" s="68">
        <f t="shared" si="49"/>
        <v>2.1944936319716621E-3</v>
      </c>
      <c r="AW55" s="64">
        <f t="shared" si="45"/>
        <v>1.4629957546477747E-3</v>
      </c>
      <c r="AY55" s="117">
        <f t="shared" si="56"/>
        <v>2040</v>
      </c>
      <c r="AZ55" s="119">
        <f t="shared" si="57"/>
        <v>0.38000000000000006</v>
      </c>
      <c r="BA55" s="119">
        <f t="shared" si="54"/>
        <v>0.61999999999999988</v>
      </c>
      <c r="BC55" s="2">
        <f t="shared" si="24"/>
        <v>103.87265583478657</v>
      </c>
      <c r="BD55" s="2">
        <f t="shared" si="25"/>
        <v>2596.8163958696641</v>
      </c>
      <c r="BE55">
        <f t="shared" si="26"/>
        <v>103.87119283903192</v>
      </c>
      <c r="BF55">
        <f t="shared" si="27"/>
        <v>2596.779820975798</v>
      </c>
      <c r="BG55">
        <v>18.308</v>
      </c>
      <c r="BI55" s="2">
        <f t="shared" si="28"/>
        <v>85.564655834786578</v>
      </c>
      <c r="BJ55">
        <f t="shared" si="29"/>
        <v>85.563192839031927</v>
      </c>
      <c r="BL55" s="2">
        <f t="shared" si="58"/>
        <v>2139.1163958696643</v>
      </c>
      <c r="BM55" s="67">
        <f t="shared" si="58"/>
        <v>2139.0798209757982</v>
      </c>
      <c r="BO55">
        <f t="shared" si="50"/>
        <v>58.27318795949482</v>
      </c>
      <c r="BP55">
        <f t="shared" si="43"/>
        <v>1686.1351188886695</v>
      </c>
    </row>
    <row r="56" spans="1:68" x14ac:dyDescent="0.25">
      <c r="A56" s="24">
        <f t="shared" si="55"/>
        <v>2041</v>
      </c>
      <c r="B56" s="24">
        <v>1</v>
      </c>
      <c r="C56" s="40">
        <f>INDEX((WasteGen!$I$2:$I$52),MATCH(A56,WasteGen!$A$2:$A$52,0))</f>
        <v>106.71601221286657</v>
      </c>
      <c r="D56" s="40">
        <f t="shared" si="2"/>
        <v>15.207031740333488</v>
      </c>
      <c r="E56" s="40">
        <f t="shared" si="3"/>
        <v>44.358212493719655</v>
      </c>
      <c r="F56" s="40">
        <f>E55*(1-Sce3Recycle!$F$9)</f>
        <v>14.337270659920168</v>
      </c>
      <c r="G56" s="34">
        <f t="shared" si="4"/>
        <v>9.5581804399467778</v>
      </c>
      <c r="H56">
        <f t="shared" si="5"/>
        <v>5.0690105801111622</v>
      </c>
      <c r="I56" s="45">
        <f>INDEX((WasteGen!$J$2:$J$52),MATCH(A56,WasteGen!$A$2:$A$52,0))</f>
        <v>355.72004070955524</v>
      </c>
      <c r="J56" s="45">
        <f t="shared" si="6"/>
        <v>156.87253795291386</v>
      </c>
      <c r="K56" s="45">
        <f t="shared" si="33"/>
        <v>907.33079219032709</v>
      </c>
      <c r="L56" s="45">
        <f t="shared" si="34"/>
        <v>139.06355522360491</v>
      </c>
      <c r="M56" s="43">
        <f t="shared" si="7"/>
        <v>92.709036815736596</v>
      </c>
      <c r="N56">
        <f t="shared" si="8"/>
        <v>52.290845984304617</v>
      </c>
      <c r="O56" s="48">
        <f>INDEX((WasteGen!$K$2:$K$52),MATCH(A56,WasteGen!$A$2:$A$52,0))*BA56</f>
        <v>52.077413959878875</v>
      </c>
      <c r="P56" s="48">
        <f t="shared" si="9"/>
        <v>5.077547861088191</v>
      </c>
      <c r="Q56" s="48">
        <f t="shared" si="35"/>
        <v>69.126205415418752</v>
      </c>
      <c r="R56" s="48">
        <f t="shared" si="36"/>
        <v>4.6440516710386381</v>
      </c>
      <c r="S56" s="49">
        <f t="shared" si="10"/>
        <v>3.0960344473590919</v>
      </c>
      <c r="T56">
        <f t="shared" si="11"/>
        <v>1.6925159536960634</v>
      </c>
      <c r="U56" s="51">
        <f>INDEX((WasteGen!$L$2:$L$52),MATCH(A56,WasteGen!$A$2:$A$52,0))</f>
        <v>14.228801628382209</v>
      </c>
      <c r="V56" s="51">
        <f t="shared" si="12"/>
        <v>5.3358006106433285E-2</v>
      </c>
      <c r="W56" s="51">
        <f t="shared" si="37"/>
        <v>0.90533408678646232</v>
      </c>
      <c r="X56" s="51">
        <f t="shared" si="38"/>
        <v>3.0347139898066984E-2</v>
      </c>
      <c r="Y56" s="36">
        <f t="shared" si="13"/>
        <v>2.023142659871132E-2</v>
      </c>
      <c r="Z56">
        <f t="shared" si="14"/>
        <v>1.7786002035477762E-2</v>
      </c>
      <c r="AA56" s="54">
        <f>INDEX((WasteGen!$M$2:$M$52),MATCH(A56,WasteGen!$A$2:$A$52,0))*BA56</f>
        <v>21.698922483282864</v>
      </c>
      <c r="AB56" s="54">
        <f t="shared" si="15"/>
        <v>0.65096767449848592</v>
      </c>
      <c r="AC56" s="54">
        <f t="shared" si="39"/>
        <v>8.862334027617786</v>
      </c>
      <c r="AD56" s="54">
        <f t="shared" si="40"/>
        <v>0.59539123987674847</v>
      </c>
      <c r="AE56" s="21">
        <f t="shared" si="16"/>
        <v>0.39692749325116561</v>
      </c>
      <c r="AF56">
        <f t="shared" si="17"/>
        <v>0.21698922483282865</v>
      </c>
      <c r="AG56" s="58">
        <f>INDEX((WasteGen!$N$2:$N$52),MATCH(A56,WasteGen!$A$2:$A$52,0))</f>
        <v>2.1343202442573315</v>
      </c>
      <c r="AH56" s="58">
        <f t="shared" si="18"/>
        <v>3.2014803663859975E-3</v>
      </c>
      <c r="AI56" s="58">
        <f t="shared" si="41"/>
        <v>4.5141671481952965E-2</v>
      </c>
      <c r="AJ56" s="58">
        <f t="shared" si="42"/>
        <v>2.1503195807151009E-3</v>
      </c>
      <c r="AK56" s="56">
        <f t="shared" si="19"/>
        <v>1.4335463871434006E-3</v>
      </c>
      <c r="AL56">
        <f t="shared" si="20"/>
        <v>1.0671601221286658E-3</v>
      </c>
      <c r="AM56" s="62">
        <f>INDEX((WasteGen!$P$2:$P$52),MATCH(A56,WasteGen!$A$2:$A$52,0))</f>
        <v>15.573</v>
      </c>
      <c r="AN56" s="62">
        <f t="shared" si="21"/>
        <v>0.3503925</v>
      </c>
      <c r="AO56" s="62">
        <f t="shared" si="46"/>
        <v>6.4285582527103626</v>
      </c>
      <c r="AP56" s="62">
        <f t="shared" si="47"/>
        <v>0.18510770529102122</v>
      </c>
      <c r="AQ56" s="60">
        <f t="shared" si="22"/>
        <v>0.1234051368606808</v>
      </c>
      <c r="AR56">
        <f t="shared" si="44"/>
        <v>0.1167975</v>
      </c>
      <c r="AS56" s="68">
        <f>INDEX((WasteGen!$Q$2:$Q$52),MATCH(A56,WasteGen!$A$2:$A$52,0))</f>
        <v>0.18939</v>
      </c>
      <c r="AT56" s="68">
        <f t="shared" si="23"/>
        <v>2.1306375000000001E-3</v>
      </c>
      <c r="AU56" s="68">
        <f t="shared" si="48"/>
        <v>1.3919377278278775E-2</v>
      </c>
      <c r="AV56" s="68">
        <f t="shared" si="49"/>
        <v>2.184510671868427E-3</v>
      </c>
      <c r="AW56" s="64">
        <f t="shared" si="45"/>
        <v>1.4563404479122845E-3</v>
      </c>
      <c r="AY56" s="117">
        <f t="shared" si="56"/>
        <v>2041</v>
      </c>
      <c r="AZ56" s="119">
        <f t="shared" si="57"/>
        <v>0.39000000000000007</v>
      </c>
      <c r="BA56" s="119">
        <f t="shared" si="54"/>
        <v>0.60999999999999988</v>
      </c>
      <c r="BC56" s="2">
        <f t="shared" si="24"/>
        <v>105.90670564658808</v>
      </c>
      <c r="BD56" s="2">
        <f t="shared" si="25"/>
        <v>2647.6676411647022</v>
      </c>
      <c r="BE56">
        <f t="shared" si="26"/>
        <v>105.90524930614016</v>
      </c>
      <c r="BF56">
        <f t="shared" si="27"/>
        <v>2647.631232653504</v>
      </c>
      <c r="BG56">
        <v>18.308</v>
      </c>
      <c r="BI56" s="2">
        <f t="shared" si="28"/>
        <v>87.598705646588087</v>
      </c>
      <c r="BJ56">
        <f t="shared" si="29"/>
        <v>87.597249306140156</v>
      </c>
      <c r="BL56" s="2">
        <f t="shared" si="58"/>
        <v>2189.9676411647024</v>
      </c>
      <c r="BM56" s="67">
        <f t="shared" si="58"/>
        <v>2189.9312326535037</v>
      </c>
      <c r="BO56">
        <f t="shared" si="50"/>
        <v>59.405012405102276</v>
      </c>
      <c r="BP56">
        <f t="shared" si="43"/>
        <v>1745.5401312937718</v>
      </c>
    </row>
    <row r="57" spans="1:68" x14ac:dyDescent="0.25">
      <c r="A57" s="24">
        <f t="shared" si="55"/>
        <v>2042</v>
      </c>
      <c r="B57" s="24">
        <v>1</v>
      </c>
      <c r="C57" s="40">
        <f>INDEX((WasteGen!$I$2:$I$52),MATCH(A57,WasteGen!$A$2:$A$52,0))</f>
        <v>108.85033245712388</v>
      </c>
      <c r="D57" s="40">
        <f t="shared" si="2"/>
        <v>15.511172375140156</v>
      </c>
      <c r="E57" s="40">
        <f t="shared" si="3"/>
        <v>45.245371415988984</v>
      </c>
      <c r="F57" s="40">
        <f>E56*(1-Sce3Recycle!$F$9)</f>
        <v>14.624013452870825</v>
      </c>
      <c r="G57" s="34">
        <f t="shared" si="4"/>
        <v>9.7493423019138827</v>
      </c>
      <c r="H57">
        <f t="shared" si="5"/>
        <v>5.1703907917133849</v>
      </c>
      <c r="I57" s="45">
        <f>INDEX((WasteGen!$J$2:$J$52),MATCH(A57,WasteGen!$A$2:$A$52,0))</f>
        <v>362.83444152374631</v>
      </c>
      <c r="J57" s="45">
        <f t="shared" si="6"/>
        <v>160.00998871197211</v>
      </c>
      <c r="K57" s="45">
        <f t="shared" si="33"/>
        <v>925.49305509747603</v>
      </c>
      <c r="L57" s="45">
        <f t="shared" si="34"/>
        <v>141.84772580482326</v>
      </c>
      <c r="M57" s="43">
        <f t="shared" si="7"/>
        <v>94.565150536548828</v>
      </c>
      <c r="N57">
        <f t="shared" si="8"/>
        <v>53.336662903990707</v>
      </c>
      <c r="O57" s="48">
        <f>INDEX((WasteGen!$K$2:$K$52),MATCH(A57,WasteGen!$A$2:$A$52,0))*BA57</f>
        <v>52.248159579419458</v>
      </c>
      <c r="P57" s="48">
        <f t="shared" si="9"/>
        <v>5.0941955589933974</v>
      </c>
      <c r="Q57" s="48">
        <f t="shared" si="35"/>
        <v>69.54704228187893</v>
      </c>
      <c r="R57" s="48">
        <f t="shared" si="36"/>
        <v>4.6733586925332142</v>
      </c>
      <c r="S57" s="49">
        <f t="shared" si="10"/>
        <v>3.1155724616888092</v>
      </c>
      <c r="T57">
        <f t="shared" si="11"/>
        <v>1.6980651863311325</v>
      </c>
      <c r="U57" s="51">
        <f>INDEX((WasteGen!$L$2:$L$52),MATCH(A57,WasteGen!$A$2:$A$52,0))</f>
        <v>14.513377660949853</v>
      </c>
      <c r="V57" s="51">
        <f t="shared" si="12"/>
        <v>5.4425166228561944E-2</v>
      </c>
      <c r="W57" s="51">
        <f t="shared" si="37"/>
        <v>0.92862066395216769</v>
      </c>
      <c r="X57" s="51">
        <f t="shared" si="38"/>
        <v>3.1138589062856572E-2</v>
      </c>
      <c r="Y57" s="36">
        <f t="shared" si="13"/>
        <v>2.0759059375237712E-2</v>
      </c>
      <c r="Z57">
        <f t="shared" si="14"/>
        <v>1.8141722076187316E-2</v>
      </c>
      <c r="AA57" s="54">
        <f>INDEX((WasteGen!$M$2:$M$52),MATCH(A57,WasteGen!$A$2:$A$52,0))*BA57</f>
        <v>21.770066491424775</v>
      </c>
      <c r="AB57" s="54">
        <f t="shared" si="15"/>
        <v>0.65310199474274333</v>
      </c>
      <c r="AC57" s="54">
        <f t="shared" si="39"/>
        <v>8.9162874720357586</v>
      </c>
      <c r="AD57" s="54">
        <f t="shared" si="40"/>
        <v>0.59914855032477088</v>
      </c>
      <c r="AE57" s="21">
        <f t="shared" si="16"/>
        <v>0.39943236688318057</v>
      </c>
      <c r="AF57">
        <f t="shared" si="17"/>
        <v>0.21770066491424775</v>
      </c>
      <c r="AG57" s="58">
        <f>INDEX((WasteGen!$N$2:$N$52),MATCH(A57,WasteGen!$A$2:$A$52,0))</f>
        <v>2.177006649142478</v>
      </c>
      <c r="AH57" s="58">
        <f t="shared" si="18"/>
        <v>3.2655099737137171E-3</v>
      </c>
      <c r="AI57" s="58">
        <f t="shared" si="41"/>
        <v>4.6205596158492124E-2</v>
      </c>
      <c r="AJ57" s="58">
        <f t="shared" si="42"/>
        <v>2.2015852971745522E-3</v>
      </c>
      <c r="AK57" s="56">
        <f t="shared" si="19"/>
        <v>1.4677235314497013E-3</v>
      </c>
      <c r="AL57">
        <f t="shared" si="20"/>
        <v>1.088503324571239E-3</v>
      </c>
      <c r="AM57" s="62">
        <f>INDEX((WasteGen!$P$2:$P$52),MATCH(A57,WasteGen!$A$2:$A$52,0))</f>
        <v>15.573</v>
      </c>
      <c r="AN57" s="62">
        <f t="shared" si="21"/>
        <v>0.3503925</v>
      </c>
      <c r="AO57" s="62">
        <f t="shared" si="46"/>
        <v>6.5889581434991733</v>
      </c>
      <c r="AP57" s="62">
        <f t="shared" si="47"/>
        <v>0.18999260921118946</v>
      </c>
      <c r="AQ57" s="60">
        <f t="shared" si="22"/>
        <v>0.12666173947412629</v>
      </c>
      <c r="AR57">
        <f t="shared" si="44"/>
        <v>0.1167975</v>
      </c>
      <c r="AS57" s="68">
        <f>INDEX((WasteGen!$Q$2:$Q$52),MATCH(A57,WasteGen!$A$2:$A$52,0))</f>
        <v>0.18939</v>
      </c>
      <c r="AT57" s="68">
        <f t="shared" si="23"/>
        <v>2.1306375000000001E-3</v>
      </c>
      <c r="AU57" s="68">
        <f t="shared" si="48"/>
        <v>1.3873926378614933E-2</v>
      </c>
      <c r="AV57" s="68">
        <f t="shared" si="49"/>
        <v>2.1760883996638416E-3</v>
      </c>
      <c r="AW57" s="64">
        <f t="shared" si="45"/>
        <v>1.4507255997758942E-3</v>
      </c>
      <c r="AY57" s="117">
        <f t="shared" si="56"/>
        <v>2042</v>
      </c>
      <c r="AZ57" s="119">
        <f t="shared" si="57"/>
        <v>0.40000000000000008</v>
      </c>
      <c r="BA57" s="119">
        <f t="shared" si="54"/>
        <v>0.59999999999999987</v>
      </c>
      <c r="BC57" s="2">
        <f t="shared" si="24"/>
        <v>107.9798369150153</v>
      </c>
      <c r="BD57" s="2">
        <f t="shared" si="25"/>
        <v>2699.4959228753823</v>
      </c>
      <c r="BE57">
        <f t="shared" si="26"/>
        <v>107.97838618941552</v>
      </c>
      <c r="BF57">
        <f t="shared" si="27"/>
        <v>2699.4596547353881</v>
      </c>
      <c r="BG57">
        <v>18.308</v>
      </c>
      <c r="BI57" s="2">
        <f t="shared" si="28"/>
        <v>89.671836915015291</v>
      </c>
      <c r="BJ57">
        <f t="shared" si="29"/>
        <v>89.670386189415524</v>
      </c>
      <c r="BL57" s="2">
        <f t="shared" si="58"/>
        <v>2241.7959228753821</v>
      </c>
      <c r="BM57" s="67">
        <f t="shared" si="58"/>
        <v>2241.7596547353883</v>
      </c>
      <c r="BO57">
        <f t="shared" si="50"/>
        <v>60.558847272350235</v>
      </c>
      <c r="BP57">
        <f t="shared" si="43"/>
        <v>1806.098978566122</v>
      </c>
    </row>
    <row r="58" spans="1:68" x14ac:dyDescent="0.25">
      <c r="A58" s="24">
        <f t="shared" si="55"/>
        <v>2043</v>
      </c>
      <c r="B58" s="24">
        <v>1</v>
      </c>
      <c r="C58" s="40">
        <f>INDEX((WasteGen!$I$2:$I$52),MATCH(A58,WasteGen!$A$2:$A$52,0))</f>
        <v>111.0273391062664</v>
      </c>
      <c r="D58" s="40">
        <f t="shared" si="2"/>
        <v>15.821395822642963</v>
      </c>
      <c r="E58" s="40">
        <f t="shared" si="3"/>
        <v>46.150275273108299</v>
      </c>
      <c r="F58" s="40">
        <f>E57*(1-Sce3Recycle!$F$9)</f>
        <v>14.916491965523649</v>
      </c>
      <c r="G58" s="34">
        <f t="shared" si="4"/>
        <v>9.9443279770157655</v>
      </c>
      <c r="H58">
        <f t="shared" si="5"/>
        <v>5.2737986075476542</v>
      </c>
      <c r="I58" s="45">
        <f>INDEX((WasteGen!$J$2:$J$52),MATCH(A58,WasteGen!$A$2:$A$52,0))</f>
        <v>370.09113035422132</v>
      </c>
      <c r="J58" s="45">
        <f t="shared" si="6"/>
        <v>163.21018848621159</v>
      </c>
      <c r="K58" s="45">
        <f t="shared" si="33"/>
        <v>944.01611707625057</v>
      </c>
      <c r="L58" s="45">
        <f t="shared" si="34"/>
        <v>144.68712650743709</v>
      </c>
      <c r="M58" s="43">
        <f t="shared" si="7"/>
        <v>96.458084338291386</v>
      </c>
      <c r="N58">
        <f t="shared" si="8"/>
        <v>54.403396162070528</v>
      </c>
      <c r="O58" s="48">
        <f>INDEX((WasteGen!$K$2:$K$52),MATCH(A58,WasteGen!$A$2:$A$52,0))*BA58</f>
        <v>52.404904058157726</v>
      </c>
      <c r="P58" s="48">
        <f t="shared" si="9"/>
        <v>5.1094781456703782</v>
      </c>
      <c r="Q58" s="48">
        <f t="shared" si="35"/>
        <v>69.954710562031977</v>
      </c>
      <c r="R58" s="48">
        <f t="shared" si="36"/>
        <v>4.7018098655173368</v>
      </c>
      <c r="S58" s="49">
        <f t="shared" si="10"/>
        <v>3.1345399103448912</v>
      </c>
      <c r="T58">
        <f t="shared" si="11"/>
        <v>1.7031593818901261</v>
      </c>
      <c r="U58" s="51">
        <f>INDEX((WasteGen!$L$2:$L$52),MATCH(A58,WasteGen!$A$2:$A$52,0))</f>
        <v>14.803645214168853</v>
      </c>
      <c r="V58" s="51">
        <f t="shared" si="12"/>
        <v>5.5513669553133201E-2</v>
      </c>
      <c r="W58" s="51">
        <f t="shared" si="37"/>
        <v>0.95219481231404379</v>
      </c>
      <c r="X58" s="51">
        <f t="shared" si="38"/>
        <v>3.1939521191257064E-2</v>
      </c>
      <c r="Y58" s="36">
        <f t="shared" si="13"/>
        <v>2.1293014127504707E-2</v>
      </c>
      <c r="Z58">
        <f t="shared" si="14"/>
        <v>1.8504556517711067E-2</v>
      </c>
      <c r="AA58" s="54">
        <f>INDEX((WasteGen!$M$2:$M$52),MATCH(A58,WasteGen!$A$2:$A$52,0))*BA58</f>
        <v>21.835376690899054</v>
      </c>
      <c r="AB58" s="54">
        <f t="shared" si="15"/>
        <v>0.65506130072697166</v>
      </c>
      <c r="AC58" s="54">
        <f t="shared" si="39"/>
        <v>8.9685526361579448</v>
      </c>
      <c r="AD58" s="54">
        <f t="shared" si="40"/>
        <v>0.6027961366047867</v>
      </c>
      <c r="AE58" s="21">
        <f t="shared" si="16"/>
        <v>0.40186409106985777</v>
      </c>
      <c r="AF58">
        <f t="shared" si="17"/>
        <v>0.21835376690899055</v>
      </c>
      <c r="AG58" s="58">
        <f>INDEX((WasteGen!$N$2:$N$52),MATCH(A58,WasteGen!$A$2:$A$52,0))</f>
        <v>2.2205467821253282</v>
      </c>
      <c r="AH58" s="58">
        <f t="shared" si="18"/>
        <v>3.3308201731879926E-3</v>
      </c>
      <c r="AI58" s="58">
        <f t="shared" si="41"/>
        <v>4.7282942815742857E-2</v>
      </c>
      <c r="AJ58" s="58">
        <f t="shared" si="42"/>
        <v>2.2534735159372584E-3</v>
      </c>
      <c r="AK58" s="56">
        <f t="shared" si="19"/>
        <v>1.5023156772915056E-3</v>
      </c>
      <c r="AL58">
        <f t="shared" si="20"/>
        <v>1.1102733910626642E-3</v>
      </c>
      <c r="AM58" s="62">
        <f>INDEX((WasteGen!$P$2:$P$52),MATCH(A58,WasteGen!$A$2:$A$52,0))</f>
        <v>15.573</v>
      </c>
      <c r="AN58" s="62">
        <f t="shared" si="21"/>
        <v>0.3503925</v>
      </c>
      <c r="AO58" s="62">
        <f t="shared" si="46"/>
        <v>6.744617501096843</v>
      </c>
      <c r="AP58" s="62">
        <f t="shared" si="47"/>
        <v>0.19473314240233031</v>
      </c>
      <c r="AQ58" s="60">
        <f t="shared" si="22"/>
        <v>0.12982209493488686</v>
      </c>
      <c r="AR58">
        <f t="shared" si="44"/>
        <v>0.1167975</v>
      </c>
      <c r="AS58" s="68">
        <f>INDEX((WasteGen!$Q$2:$Q$52),MATCH(A58,WasteGen!$A$2:$A$52,0))</f>
        <v>0.18939</v>
      </c>
      <c r="AT58" s="68">
        <f t="shared" si="23"/>
        <v>2.1306375000000001E-3</v>
      </c>
      <c r="AU58" s="68">
        <f t="shared" si="48"/>
        <v>1.3835581053685896E-2</v>
      </c>
      <c r="AV58" s="68">
        <f t="shared" si="49"/>
        <v>2.1689828249290355E-3</v>
      </c>
      <c r="AW58" s="64">
        <f t="shared" si="45"/>
        <v>1.4459885499526902E-3</v>
      </c>
      <c r="AY58" s="117">
        <f t="shared" si="56"/>
        <v>2043</v>
      </c>
      <c r="AZ58" s="119">
        <f t="shared" si="57"/>
        <v>0.41000000000000009</v>
      </c>
      <c r="BA58" s="119">
        <f t="shared" si="54"/>
        <v>0.58999999999999986</v>
      </c>
      <c r="BC58" s="2">
        <f t="shared" si="24"/>
        <v>110.09287973001153</v>
      </c>
      <c r="BD58" s="2">
        <f t="shared" si="25"/>
        <v>2752.3219932502884</v>
      </c>
      <c r="BE58">
        <f t="shared" si="26"/>
        <v>110.09143374146157</v>
      </c>
      <c r="BF58">
        <f t="shared" si="27"/>
        <v>2752.2858435365392</v>
      </c>
      <c r="BG58">
        <v>18.308</v>
      </c>
      <c r="BI58" s="2">
        <f t="shared" si="28"/>
        <v>91.784879730011539</v>
      </c>
      <c r="BJ58">
        <f t="shared" si="29"/>
        <v>91.783433741461579</v>
      </c>
      <c r="BL58" s="2">
        <f t="shared" si="58"/>
        <v>2294.6219932502886</v>
      </c>
      <c r="BM58" s="67">
        <f t="shared" si="58"/>
        <v>2294.5858435365394</v>
      </c>
      <c r="BO58">
        <f t="shared" si="50"/>
        <v>61.735120248326076</v>
      </c>
      <c r="BP58">
        <f t="shared" si="43"/>
        <v>1867.834098814448</v>
      </c>
    </row>
    <row r="59" spans="1:68" x14ac:dyDescent="0.25">
      <c r="A59" s="24">
        <f t="shared" si="55"/>
        <v>2044</v>
      </c>
      <c r="B59" s="24">
        <v>1</v>
      </c>
      <c r="C59" s="40">
        <f>INDEX((WasteGen!$I$2:$I$52),MATCH(A59,WasteGen!$A$2:$A$52,0))</f>
        <v>113.24788588839174</v>
      </c>
      <c r="D59" s="40">
        <f t="shared" si="2"/>
        <v>16.137823739095822</v>
      </c>
      <c r="E59" s="40">
        <f t="shared" si="3"/>
        <v>47.073278384723203</v>
      </c>
      <c r="F59" s="40">
        <f>E58*(1-Sce3Recycle!$F$9)</f>
        <v>15.214820627480917</v>
      </c>
      <c r="G59" s="34">
        <f t="shared" si="4"/>
        <v>10.143213751653944</v>
      </c>
      <c r="H59">
        <f t="shared" si="5"/>
        <v>5.3792745796986079</v>
      </c>
      <c r="I59" s="45">
        <f>INDEX((WasteGen!$J$2:$J$52),MATCH(A59,WasteGen!$A$2:$A$52,0))</f>
        <v>377.49295296130578</v>
      </c>
      <c r="J59" s="45">
        <f t="shared" si="6"/>
        <v>166.47439225593584</v>
      </c>
      <c r="K59" s="45">
        <f t="shared" si="33"/>
        <v>962.90757653310106</v>
      </c>
      <c r="L59" s="45">
        <f t="shared" si="34"/>
        <v>147.58293279908534</v>
      </c>
      <c r="M59" s="43">
        <f t="shared" si="7"/>
        <v>98.388621866056894</v>
      </c>
      <c r="N59">
        <f t="shared" si="8"/>
        <v>55.491464085311947</v>
      </c>
      <c r="O59" s="48">
        <f>INDEX((WasteGen!$K$2:$K$52),MATCH(A59,WasteGen!$A$2:$A$52,0))*BA59</f>
        <v>52.547019052213749</v>
      </c>
      <c r="P59" s="48">
        <f t="shared" si="9"/>
        <v>5.1233343575908403</v>
      </c>
      <c r="Q59" s="48">
        <f t="shared" si="35"/>
        <v>70.34867415893882</v>
      </c>
      <c r="R59" s="48">
        <f t="shared" si="36"/>
        <v>4.7293707606839961</v>
      </c>
      <c r="S59" s="49">
        <f t="shared" si="10"/>
        <v>3.1529138404559971</v>
      </c>
      <c r="T59">
        <f t="shared" si="11"/>
        <v>1.707778119196947</v>
      </c>
      <c r="U59" s="51">
        <f>INDEX((WasteGen!$L$2:$L$52),MATCH(A59,WasteGen!$A$2:$A$52,0))</f>
        <v>15.09971811845223</v>
      </c>
      <c r="V59" s="51">
        <f t="shared" si="12"/>
        <v>5.6623942944195864E-2</v>
      </c>
      <c r="W59" s="51">
        <f t="shared" si="37"/>
        <v>0.97606841104699349</v>
      </c>
      <c r="X59" s="51">
        <f t="shared" si="38"/>
        <v>3.2750344211246167E-2</v>
      </c>
      <c r="Y59" s="36">
        <f t="shared" si="13"/>
        <v>2.1833562807497445E-2</v>
      </c>
      <c r="Z59">
        <f t="shared" si="14"/>
        <v>1.8874647648065287E-2</v>
      </c>
      <c r="AA59" s="54">
        <f>INDEX((WasteGen!$M$2:$M$52),MATCH(A59,WasteGen!$A$2:$A$52,0))*BA59</f>
        <v>21.894591271755729</v>
      </c>
      <c r="AB59" s="54">
        <f t="shared" si="15"/>
        <v>0.65683773815267188</v>
      </c>
      <c r="AC59" s="54">
        <f t="shared" si="39"/>
        <v>9.0190607896075417</v>
      </c>
      <c r="AD59" s="54">
        <f t="shared" si="40"/>
        <v>0.60632958470307641</v>
      </c>
      <c r="AE59" s="21">
        <f t="shared" si="16"/>
        <v>0.40421972313538423</v>
      </c>
      <c r="AF59">
        <f t="shared" si="17"/>
        <v>0.21894591271755728</v>
      </c>
      <c r="AG59" s="58">
        <f>INDEX((WasteGen!$N$2:$N$52),MATCH(A59,WasteGen!$A$2:$A$52,0))</f>
        <v>2.2649577177678348</v>
      </c>
      <c r="AH59" s="58">
        <f t="shared" si="18"/>
        <v>3.3974365766517526E-3</v>
      </c>
      <c r="AI59" s="58">
        <f t="shared" si="41"/>
        <v>4.8374363059970997E-2</v>
      </c>
      <c r="AJ59" s="58">
        <f t="shared" si="42"/>
        <v>2.3060163324236087E-3</v>
      </c>
      <c r="AK59" s="56">
        <f t="shared" si="19"/>
        <v>1.5373442216157392E-3</v>
      </c>
      <c r="AL59">
        <f t="shared" si="20"/>
        <v>1.1324788588839175E-3</v>
      </c>
      <c r="AM59" s="62">
        <f>INDEX((WasteGen!$P$2:$P$52),MATCH(A59,WasteGen!$A$2:$A$52,0))</f>
        <v>15.573</v>
      </c>
      <c r="AN59" s="62">
        <f t="shared" si="21"/>
        <v>0.3503925</v>
      </c>
      <c r="AO59" s="62">
        <f t="shared" si="46"/>
        <v>6.8956764294325312</v>
      </c>
      <c r="AP59" s="62">
        <f t="shared" si="47"/>
        <v>0.1993335716643114</v>
      </c>
      <c r="AQ59" s="60">
        <f t="shared" si="22"/>
        <v>0.13288904777620758</v>
      </c>
      <c r="AR59">
        <f t="shared" si="44"/>
        <v>0.1167975</v>
      </c>
      <c r="AS59" s="68">
        <f>INDEX((WasteGen!$Q$2:$Q$52),MATCH(A59,WasteGen!$A$2:$A$52,0))</f>
        <v>0.18939</v>
      </c>
      <c r="AT59" s="68">
        <f t="shared" si="23"/>
        <v>2.1306375000000001E-3</v>
      </c>
      <c r="AU59" s="68">
        <f t="shared" si="48"/>
        <v>1.3803230452162311E-2</v>
      </c>
      <c r="AV59" s="68">
        <f t="shared" si="49"/>
        <v>2.1629881015235832E-3</v>
      </c>
      <c r="AW59" s="64">
        <f t="shared" si="45"/>
        <v>1.4419920676823888E-3</v>
      </c>
      <c r="AY59" s="117">
        <f t="shared" si="56"/>
        <v>2044</v>
      </c>
      <c r="AZ59" s="119">
        <f t="shared" si="57"/>
        <v>0.4200000000000001</v>
      </c>
      <c r="BA59" s="119">
        <f t="shared" si="54"/>
        <v>0.57999999999999985</v>
      </c>
      <c r="BC59" s="2">
        <f t="shared" si="24"/>
        <v>112.24667112817522</v>
      </c>
      <c r="BD59" s="2">
        <f t="shared" si="25"/>
        <v>2806.1667782043805</v>
      </c>
      <c r="BE59">
        <f t="shared" si="26"/>
        <v>112.24522913610754</v>
      </c>
      <c r="BF59">
        <f t="shared" si="27"/>
        <v>2806.1307284026884</v>
      </c>
      <c r="BG59">
        <v>18.308</v>
      </c>
      <c r="BI59" s="2">
        <f t="shared" si="28"/>
        <v>93.93867112817523</v>
      </c>
      <c r="BJ59">
        <f t="shared" si="29"/>
        <v>93.937229136107533</v>
      </c>
      <c r="BL59" s="2">
        <f t="shared" si="58"/>
        <v>2348.4667782043807</v>
      </c>
      <c r="BM59" s="67">
        <f t="shared" si="58"/>
        <v>2348.4307284026881</v>
      </c>
      <c r="BO59">
        <f t="shared" si="50"/>
        <v>62.93426732343201</v>
      </c>
      <c r="BP59">
        <f t="shared" si="43"/>
        <v>1930.7683661378801</v>
      </c>
    </row>
    <row r="60" spans="1:68" x14ac:dyDescent="0.25">
      <c r="A60" s="24">
        <f t="shared" si="55"/>
        <v>2045</v>
      </c>
      <c r="B60" s="24">
        <v>1</v>
      </c>
      <c r="C60" s="40">
        <f>INDEX((WasteGen!$I$2:$I$52),MATCH(A60,WasteGen!$A$2:$A$52,0))</f>
        <v>115.51284360615955</v>
      </c>
      <c r="D60" s="40">
        <f t="shared" si="2"/>
        <v>16.460580213877737</v>
      </c>
      <c r="E60" s="40">
        <f t="shared" si="3"/>
        <v>48.014742347773861</v>
      </c>
      <c r="F60" s="40">
        <f>E59*(1-Sce3Recycle!$F$9)</f>
        <v>15.51911625082708</v>
      </c>
      <c r="G60" s="34">
        <f t="shared" si="4"/>
        <v>10.346077500551386</v>
      </c>
      <c r="H60">
        <f t="shared" si="5"/>
        <v>5.486860071292579</v>
      </c>
      <c r="I60" s="45">
        <f>INDEX((WasteGen!$J$2:$J$52),MATCH(A60,WasteGen!$A$2:$A$52,0))</f>
        <v>385.04281202053187</v>
      </c>
      <c r="J60" s="45">
        <f t="shared" si="6"/>
        <v>169.80388010105452</v>
      </c>
      <c r="K60" s="45">
        <f t="shared" si="33"/>
        <v>982.1751240561216</v>
      </c>
      <c r="L60" s="45">
        <f t="shared" si="34"/>
        <v>150.53633257803406</v>
      </c>
      <c r="M60" s="43">
        <f t="shared" si="7"/>
        <v>100.3575550520227</v>
      </c>
      <c r="N60">
        <f t="shared" si="8"/>
        <v>56.601293367018179</v>
      </c>
      <c r="O60" s="48">
        <f>INDEX((WasteGen!$K$2:$K$52),MATCH(A60,WasteGen!$A$2:$A$52,0))*BA60</f>
        <v>52.67385668440874</v>
      </c>
      <c r="P60" s="48">
        <f t="shared" si="9"/>
        <v>5.1357010267298522</v>
      </c>
      <c r="Q60" s="48">
        <f t="shared" si="35"/>
        <v>70.728370051101692</v>
      </c>
      <c r="R60" s="48">
        <f t="shared" si="36"/>
        <v>4.7560051345669807</v>
      </c>
      <c r="S60" s="49">
        <f t="shared" si="10"/>
        <v>3.1706700897113205</v>
      </c>
      <c r="T60">
        <f t="shared" si="11"/>
        <v>1.7119003422432841</v>
      </c>
      <c r="U60" s="51">
        <f>INDEX((WasteGen!$L$2:$L$52),MATCH(A60,WasteGen!$A$2:$A$52,0))</f>
        <v>15.401712480821276</v>
      </c>
      <c r="V60" s="51">
        <f t="shared" si="12"/>
        <v>5.7756421803079785E-2</v>
      </c>
      <c r="W60" s="51">
        <f t="shared" si="37"/>
        <v>1.0002533661479733</v>
      </c>
      <c r="X60" s="51">
        <f t="shared" si="38"/>
        <v>3.3571466702099859E-2</v>
      </c>
      <c r="Y60" s="36">
        <f t="shared" si="13"/>
        <v>2.2380977801399905E-2</v>
      </c>
      <c r="Z60">
        <f t="shared" si="14"/>
        <v>1.9252140601026594E-2</v>
      </c>
      <c r="AA60" s="54">
        <f>INDEX((WasteGen!$M$2:$M$52),MATCH(A60,WasteGen!$A$2:$A$52,0))*BA60</f>
        <v>21.947440285170313</v>
      </c>
      <c r="AB60" s="54">
        <f t="shared" si="15"/>
        <v>0.65842320855510938</v>
      </c>
      <c r="AC60" s="54">
        <f t="shared" si="39"/>
        <v>9.0677397501412447</v>
      </c>
      <c r="AD60" s="54">
        <f t="shared" si="40"/>
        <v>0.60974424802140781</v>
      </c>
      <c r="AE60" s="21">
        <f t="shared" si="16"/>
        <v>0.40649616534760519</v>
      </c>
      <c r="AF60">
        <f t="shared" si="17"/>
        <v>0.21947440285170314</v>
      </c>
      <c r="AG60" s="58">
        <f>INDEX((WasteGen!$N$2:$N$52),MATCH(A60,WasteGen!$A$2:$A$52,0))</f>
        <v>2.3102568721231913</v>
      </c>
      <c r="AH60" s="58">
        <f t="shared" si="18"/>
        <v>3.4653853081847872E-3</v>
      </c>
      <c r="AI60" s="58">
        <f t="shared" si="41"/>
        <v>4.9480502842309593E-2</v>
      </c>
      <c r="AJ60" s="58">
        <f t="shared" si="42"/>
        <v>2.3592455258461863E-3</v>
      </c>
      <c r="AK60" s="56">
        <f t="shared" si="19"/>
        <v>1.5728303505641241E-3</v>
      </c>
      <c r="AL60">
        <f t="shared" si="20"/>
        <v>1.1551284360615957E-3</v>
      </c>
      <c r="AM60" s="62">
        <f>INDEX((WasteGen!$P$2:$P$52),MATCH(A60,WasteGen!$A$2:$A$52,0))</f>
        <v>15.573</v>
      </c>
      <c r="AN60" s="62">
        <f t="shared" si="21"/>
        <v>0.3503925</v>
      </c>
      <c r="AO60" s="62">
        <f t="shared" si="46"/>
        <v>7.0422708917385242</v>
      </c>
      <c r="AP60" s="62">
        <f t="shared" si="47"/>
        <v>0.20379803769400681</v>
      </c>
      <c r="AQ60" s="60">
        <f t="shared" si="22"/>
        <v>0.1358653584626712</v>
      </c>
      <c r="AR60">
        <f t="shared" si="44"/>
        <v>0.1167975</v>
      </c>
      <c r="AS60" s="68">
        <f>INDEX((WasteGen!$Q$2:$Q$52),MATCH(A60,WasteGen!$A$2:$A$52,0))</f>
        <v>0.18939</v>
      </c>
      <c r="AT60" s="68">
        <f t="shared" si="23"/>
        <v>2.1306375000000001E-3</v>
      </c>
      <c r="AU60" s="68">
        <f t="shared" si="48"/>
        <v>1.3775937387861134E-2</v>
      </c>
      <c r="AV60" s="68">
        <f t="shared" si="49"/>
        <v>2.1579305643011763E-3</v>
      </c>
      <c r="AW60" s="64">
        <f t="shared" si="45"/>
        <v>1.4386203762007841E-3</v>
      </c>
      <c r="AY60" s="117">
        <f t="shared" si="56"/>
        <v>2045</v>
      </c>
      <c r="AZ60" s="119">
        <f t="shared" si="57"/>
        <v>0.4300000000000001</v>
      </c>
      <c r="BA60" s="119">
        <f t="shared" si="54"/>
        <v>0.56999999999999984</v>
      </c>
      <c r="BC60" s="2">
        <f t="shared" si="24"/>
        <v>114.44205659462385</v>
      </c>
      <c r="BD60" s="2">
        <f t="shared" si="25"/>
        <v>2861.0514148655961</v>
      </c>
      <c r="BE60">
        <f t="shared" si="26"/>
        <v>114.44061797424766</v>
      </c>
      <c r="BF60">
        <f t="shared" si="27"/>
        <v>2861.0154493561913</v>
      </c>
      <c r="BG60">
        <v>18.308</v>
      </c>
      <c r="BI60" s="2">
        <f t="shared" si="28"/>
        <v>96.134056594623843</v>
      </c>
      <c r="BJ60">
        <f t="shared" si="29"/>
        <v>96.132617974247665</v>
      </c>
      <c r="BL60" s="2">
        <f t="shared" si="58"/>
        <v>2403.3514148655959</v>
      </c>
      <c r="BM60" s="67">
        <f t="shared" si="58"/>
        <v>2403.3154493561915</v>
      </c>
      <c r="BO60">
        <f t="shared" si="50"/>
        <v>64.156732952442837</v>
      </c>
      <c r="BP60">
        <f t="shared" si="43"/>
        <v>1994.9250990903229</v>
      </c>
    </row>
    <row r="61" spans="1:68" x14ac:dyDescent="0.25">
      <c r="A61" s="24">
        <f t="shared" si="55"/>
        <v>2046</v>
      </c>
      <c r="B61" s="24">
        <v>1</v>
      </c>
      <c r="C61" s="40">
        <f>INDEX((WasteGen!$I$2:$I$52),MATCH(A61,WasteGen!$A$2:$A$52,0))</f>
        <v>117.82310047828275</v>
      </c>
      <c r="D61" s="40">
        <f t="shared" si="2"/>
        <v>16.789791818155294</v>
      </c>
      <c r="E61" s="40">
        <f t="shared" si="3"/>
        <v>48.975036119104431</v>
      </c>
      <c r="F61" s="40">
        <f>E60*(1-Sce3Recycle!$F$9)</f>
        <v>15.829498046824725</v>
      </c>
      <c r="G61" s="34">
        <f t="shared" si="4"/>
        <v>10.552998697883149</v>
      </c>
      <c r="H61">
        <f t="shared" si="5"/>
        <v>5.596597272718431</v>
      </c>
      <c r="I61" s="45">
        <f>INDEX((WasteGen!$J$2:$J$52),MATCH(A61,WasteGen!$A$2:$A$52,0))</f>
        <v>392.74366826094251</v>
      </c>
      <c r="J61" s="45">
        <f t="shared" si="6"/>
        <v>173.19995770307563</v>
      </c>
      <c r="K61" s="45">
        <f t="shared" si="33"/>
        <v>1001.8265536054139</v>
      </c>
      <c r="L61" s="45">
        <f t="shared" si="34"/>
        <v>153.54852815378337</v>
      </c>
      <c r="M61" s="43">
        <f t="shared" si="7"/>
        <v>102.36568543585557</v>
      </c>
      <c r="N61">
        <f t="shared" si="8"/>
        <v>57.733319234358547</v>
      </c>
      <c r="O61" s="48">
        <f>INDEX((WasteGen!$K$2:$K$52),MATCH(A61,WasteGen!$A$2:$A$52,0))*BA61</f>
        <v>52.784749014270659</v>
      </c>
      <c r="P61" s="48">
        <f t="shared" si="9"/>
        <v>5.1465130288913894</v>
      </c>
      <c r="Q61" s="48">
        <f t="shared" si="35"/>
        <v>71.093208156559569</v>
      </c>
      <c r="R61" s="48">
        <f t="shared" si="36"/>
        <v>4.7816749234335152</v>
      </c>
      <c r="S61" s="49">
        <f t="shared" si="10"/>
        <v>3.18778328228901</v>
      </c>
      <c r="T61">
        <f t="shared" si="11"/>
        <v>1.7155043429637964</v>
      </c>
      <c r="U61" s="51">
        <f>INDEX((WasteGen!$L$2:$L$52),MATCH(A61,WasteGen!$A$2:$A$52,0))</f>
        <v>15.709746730437701</v>
      </c>
      <c r="V61" s="51">
        <f t="shared" si="12"/>
        <v>5.891155023914138E-2</v>
      </c>
      <c r="W61" s="51">
        <f t="shared" si="37"/>
        <v>1.0247616182214871</v>
      </c>
      <c r="X61" s="51">
        <f t="shared" si="38"/>
        <v>3.4403298165627504E-2</v>
      </c>
      <c r="Y61" s="36">
        <f t="shared" si="13"/>
        <v>2.2935532110418336E-2</v>
      </c>
      <c r="Z61">
        <f t="shared" si="14"/>
        <v>1.9637183413047127E-2</v>
      </c>
      <c r="AA61" s="54">
        <f>INDEX((WasteGen!$M$2:$M$52),MATCH(A61,WasteGen!$A$2:$A$52,0))*BA61</f>
        <v>21.993645422612776</v>
      </c>
      <c r="AB61" s="54">
        <f t="shared" si="15"/>
        <v>0.6598093626783833</v>
      </c>
      <c r="AC61" s="54">
        <f t="shared" si="39"/>
        <v>9.114513866225586</v>
      </c>
      <c r="AD61" s="54">
        <f t="shared" si="40"/>
        <v>0.61303524659404063</v>
      </c>
      <c r="AE61" s="21">
        <f t="shared" si="16"/>
        <v>0.40869016439602707</v>
      </c>
      <c r="AF61">
        <f t="shared" si="17"/>
        <v>0.21993645422612776</v>
      </c>
      <c r="AG61" s="58">
        <f>INDEX((WasteGen!$N$2:$N$52),MATCH(A61,WasteGen!$A$2:$A$52,0))</f>
        <v>2.356462009565655</v>
      </c>
      <c r="AH61" s="58">
        <f t="shared" si="18"/>
        <v>3.5346930143484822E-3</v>
      </c>
      <c r="AI61" s="58">
        <f t="shared" si="41"/>
        <v>5.060200325704458E-2</v>
      </c>
      <c r="AJ61" s="58">
        <f t="shared" si="42"/>
        <v>2.4131925996134949E-3</v>
      </c>
      <c r="AK61" s="56">
        <f t="shared" si="19"/>
        <v>1.6087950664089965E-3</v>
      </c>
      <c r="AL61">
        <f t="shared" si="20"/>
        <v>1.1782310047828274E-3</v>
      </c>
      <c r="AM61" s="62">
        <f>INDEX((WasteGen!$P$2:$P$52),MATCH(A61,WasteGen!$A$2:$A$52,0))</f>
        <v>15.573</v>
      </c>
      <c r="AN61" s="62">
        <f t="shared" si="21"/>
        <v>0.3503925</v>
      </c>
      <c r="AO61" s="62">
        <f t="shared" si="46"/>
        <v>7.1845328329263198</v>
      </c>
      <c r="AP61" s="62">
        <f t="shared" si="47"/>
        <v>0.20813055881220377</v>
      </c>
      <c r="AQ61" s="60">
        <f t="shared" si="22"/>
        <v>0.13875370587480251</v>
      </c>
      <c r="AR61">
        <f t="shared" si="44"/>
        <v>0.1167975</v>
      </c>
      <c r="AS61" s="68">
        <f>INDEX((WasteGen!$Q$2:$Q$52),MATCH(A61,WasteGen!$A$2:$A$52,0))</f>
        <v>0.18939</v>
      </c>
      <c r="AT61" s="68">
        <f t="shared" si="23"/>
        <v>2.1306375000000001E-3</v>
      </c>
      <c r="AU61" s="68">
        <f t="shared" si="48"/>
        <v>1.3752911189773127E-2</v>
      </c>
      <c r="AV61" s="68">
        <f t="shared" si="49"/>
        <v>2.153663698088005E-3</v>
      </c>
      <c r="AW61" s="64">
        <f t="shared" si="45"/>
        <v>1.4357757987253366E-3</v>
      </c>
      <c r="AY61" s="117">
        <f t="shared" si="56"/>
        <v>2046</v>
      </c>
      <c r="AZ61" s="119">
        <f t="shared" si="57"/>
        <v>0.44000000000000011</v>
      </c>
      <c r="BA61" s="119">
        <f t="shared" si="54"/>
        <v>0.55999999999999983</v>
      </c>
      <c r="BC61" s="2">
        <f t="shared" si="24"/>
        <v>116.67989138927412</v>
      </c>
      <c r="BD61" s="2">
        <f t="shared" si="25"/>
        <v>2916.9972847318531</v>
      </c>
      <c r="BE61">
        <f t="shared" si="26"/>
        <v>116.67845561347539</v>
      </c>
      <c r="BF61">
        <f t="shared" si="27"/>
        <v>2916.961390336885</v>
      </c>
      <c r="BG61">
        <v>18.308</v>
      </c>
      <c r="BI61" s="2">
        <f t="shared" si="28"/>
        <v>98.371891389274111</v>
      </c>
      <c r="BJ61">
        <f t="shared" si="29"/>
        <v>98.3704556134754</v>
      </c>
      <c r="BL61" s="2">
        <f t="shared" si="58"/>
        <v>2459.2972847318529</v>
      </c>
      <c r="BM61" s="67">
        <f t="shared" si="58"/>
        <v>2459.2613903368851</v>
      </c>
      <c r="BO61">
        <f t="shared" si="50"/>
        <v>65.402970218684729</v>
      </c>
      <c r="BP61">
        <f t="shared" si="43"/>
        <v>2060.3280693090078</v>
      </c>
    </row>
    <row r="62" spans="1:68" x14ac:dyDescent="0.25">
      <c r="A62" s="24">
        <f t="shared" si="55"/>
        <v>2047</v>
      </c>
      <c r="B62" s="24">
        <v>1</v>
      </c>
      <c r="C62" s="40">
        <f>INDEX((WasteGen!$I$2:$I$52),MATCH(A62,WasteGen!$A$2:$A$52,0))</f>
        <v>120.1795624878484</v>
      </c>
      <c r="D62" s="40">
        <f t="shared" si="2"/>
        <v>17.125587654518398</v>
      </c>
      <c r="E62" s="40">
        <f t="shared" si="3"/>
        <v>49.954536120473577</v>
      </c>
      <c r="F62" s="40">
        <f>E61*(1-Sce3Recycle!$F$9)</f>
        <v>16.146087653149248</v>
      </c>
      <c r="G62" s="34">
        <f t="shared" si="4"/>
        <v>10.764058435432831</v>
      </c>
      <c r="H62">
        <f t="shared" si="5"/>
        <v>5.7085292181727993</v>
      </c>
      <c r="I62" s="45">
        <f>INDEX((WasteGen!$J$2:$J$52),MATCH(A62,WasteGen!$A$2:$A$52,0))</f>
        <v>400.59854162616136</v>
      </c>
      <c r="J62" s="45">
        <f t="shared" si="6"/>
        <v>176.66395685713712</v>
      </c>
      <c r="K62" s="45">
        <f t="shared" si="33"/>
        <v>1021.8697724660358</v>
      </c>
      <c r="L62" s="45">
        <f t="shared" si="34"/>
        <v>156.6207379965152</v>
      </c>
      <c r="M62" s="43">
        <f t="shared" si="7"/>
        <v>104.41382533101013</v>
      </c>
      <c r="N62">
        <f t="shared" si="8"/>
        <v>58.887985619045715</v>
      </c>
      <c r="O62" s="48">
        <f>INDEX((WasteGen!$K$2:$K$52),MATCH(A62,WasteGen!$A$2:$A$52,0))*BA62</f>
        <v>52.87900749465328</v>
      </c>
      <c r="P62" s="48">
        <f t="shared" si="9"/>
        <v>5.1557032307286947</v>
      </c>
      <c r="Q62" s="48">
        <f t="shared" si="35"/>
        <v>71.442571153191992</v>
      </c>
      <c r="R62" s="48">
        <f t="shared" si="36"/>
        <v>4.8063402340962735</v>
      </c>
      <c r="S62" s="49">
        <f t="shared" si="10"/>
        <v>3.204226822730849</v>
      </c>
      <c r="T62">
        <f t="shared" si="11"/>
        <v>1.7185677435762317</v>
      </c>
      <c r="U62" s="51">
        <f>INDEX((WasteGen!$L$2:$L$52),MATCH(A62,WasteGen!$A$2:$A$52,0))</f>
        <v>16.023941665046454</v>
      </c>
      <c r="V62" s="51">
        <f t="shared" si="12"/>
        <v>6.0089781243924209E-2</v>
      </c>
      <c r="W62" s="51">
        <f t="shared" si="37"/>
        <v>1.0496051501714607</v>
      </c>
      <c r="X62" s="51">
        <f t="shared" si="38"/>
        <v>3.5246249293950649E-2</v>
      </c>
      <c r="Y62" s="36">
        <f t="shared" si="13"/>
        <v>2.3497499529300431E-2</v>
      </c>
      <c r="Z62">
        <f t="shared" si="14"/>
        <v>2.0029927081308067E-2</v>
      </c>
      <c r="AA62" s="54">
        <f>INDEX((WasteGen!$M$2:$M$52),MATCH(A62,WasteGen!$A$2:$A$52,0))*BA62</f>
        <v>22.032919789438871</v>
      </c>
      <c r="AB62" s="54">
        <f t="shared" si="15"/>
        <v>0.66098759368316617</v>
      </c>
      <c r="AC62" s="54">
        <f t="shared" si="39"/>
        <v>9.1593039939989751</v>
      </c>
      <c r="AD62" s="54">
        <f t="shared" si="40"/>
        <v>0.61619746590977864</v>
      </c>
      <c r="AE62" s="21">
        <f t="shared" si="16"/>
        <v>0.41079831060651906</v>
      </c>
      <c r="AF62">
        <f t="shared" si="17"/>
        <v>0.22032919789438871</v>
      </c>
      <c r="AG62" s="58">
        <f>INDEX((WasteGen!$N$2:$N$52),MATCH(A62,WasteGen!$A$2:$A$52,0))</f>
        <v>2.403591249756968</v>
      </c>
      <c r="AH62" s="58">
        <f t="shared" si="18"/>
        <v>3.6053868746354521E-3</v>
      </c>
      <c r="AI62" s="58">
        <f t="shared" si="41"/>
        <v>5.1739501311417219E-2</v>
      </c>
      <c r="AJ62" s="58">
        <f t="shared" si="42"/>
        <v>2.4678888202628079E-3</v>
      </c>
      <c r="AK62" s="56">
        <f t="shared" si="19"/>
        <v>1.6452592135085386E-3</v>
      </c>
      <c r="AL62">
        <f t="shared" si="20"/>
        <v>1.2017956248784841E-3</v>
      </c>
      <c r="AM62" s="62">
        <f>INDEX((WasteGen!$P$2:$P$52),MATCH(A62,WasteGen!$A$2:$A$52,0))</f>
        <v>15.573</v>
      </c>
      <c r="AN62" s="62">
        <f t="shared" si="21"/>
        <v>0.3503925</v>
      </c>
      <c r="AO62" s="62">
        <f t="shared" si="46"/>
        <v>7.3225902983459568</v>
      </c>
      <c r="AP62" s="62">
        <f t="shared" si="47"/>
        <v>0.2123350345803626</v>
      </c>
      <c r="AQ62" s="60">
        <f t="shared" si="22"/>
        <v>0.14155668972024171</v>
      </c>
      <c r="AR62">
        <f t="shared" si="44"/>
        <v>0.1167975</v>
      </c>
      <c r="AS62" s="68">
        <f>INDEX((WasteGen!$Q$2:$Q$52),MATCH(A62,WasteGen!$A$2:$A$52,0))</f>
        <v>0.18939</v>
      </c>
      <c r="AT62" s="68">
        <f t="shared" si="23"/>
        <v>2.1306375000000001E-3</v>
      </c>
      <c r="AU62" s="68">
        <f t="shared" si="48"/>
        <v>1.3733484796586298E-2</v>
      </c>
      <c r="AV62" s="68">
        <f t="shared" si="49"/>
        <v>2.1500638931868286E-3</v>
      </c>
      <c r="AW62" s="64">
        <f t="shared" si="45"/>
        <v>1.433375928791219E-3</v>
      </c>
      <c r="AY62" s="117">
        <f t="shared" si="56"/>
        <v>2047</v>
      </c>
      <c r="AZ62" s="119">
        <f t="shared" si="57"/>
        <v>0.45000000000000012</v>
      </c>
      <c r="BA62" s="119">
        <f t="shared" si="54"/>
        <v>0.54999999999999982</v>
      </c>
      <c r="BC62" s="2">
        <f t="shared" si="24"/>
        <v>118.96104172417218</v>
      </c>
      <c r="BD62" s="2">
        <f t="shared" si="25"/>
        <v>2974.0260431043043</v>
      </c>
      <c r="BE62">
        <f t="shared" si="26"/>
        <v>118.95960834824338</v>
      </c>
      <c r="BF62">
        <f t="shared" si="27"/>
        <v>2973.9902087060846</v>
      </c>
      <c r="BG62">
        <v>18.308</v>
      </c>
      <c r="BI62" s="2">
        <f t="shared" si="28"/>
        <v>100.65304172417217</v>
      </c>
      <c r="BJ62">
        <f t="shared" si="29"/>
        <v>100.65160834824337</v>
      </c>
      <c r="BL62" s="2">
        <f t="shared" si="58"/>
        <v>2516.3260431043041</v>
      </c>
      <c r="BM62" s="67">
        <f t="shared" si="58"/>
        <v>2516.2902087060843</v>
      </c>
      <c r="BO62">
        <f t="shared" si="50"/>
        <v>66.673441001395318</v>
      </c>
      <c r="BP62">
        <f t="shared" si="43"/>
        <v>2127.0015103104033</v>
      </c>
    </row>
    <row r="63" spans="1:68" x14ac:dyDescent="0.25">
      <c r="A63" s="24">
        <f t="shared" si="55"/>
        <v>2048</v>
      </c>
      <c r="B63" s="24">
        <v>1</v>
      </c>
      <c r="C63" s="40">
        <f>INDEX((WasteGen!$I$2:$I$52),MATCH(A63,WasteGen!$A$2:$A$52,0))</f>
        <v>122.58315373760537</v>
      </c>
      <c r="D63" s="40">
        <f t="shared" si="2"/>
        <v>17.468099407608765</v>
      </c>
      <c r="E63" s="40">
        <f t="shared" si="3"/>
        <v>50.953626359573619</v>
      </c>
      <c r="F63" s="40">
        <f>E62*(1-Sce3Recycle!$F$9)</f>
        <v>16.46900916850872</v>
      </c>
      <c r="G63" s="34">
        <f t="shared" si="4"/>
        <v>10.97933944567248</v>
      </c>
      <c r="H63">
        <f t="shared" si="5"/>
        <v>5.8226998025362553</v>
      </c>
      <c r="I63" s="45">
        <f>INDEX((WasteGen!$J$2:$J$52),MATCH(A63,WasteGen!$A$2:$A$52,0))</f>
        <v>408.61051245868458</v>
      </c>
      <c r="J63" s="45">
        <f t="shared" si="6"/>
        <v>180.19723599427991</v>
      </c>
      <c r="K63" s="45">
        <f t="shared" si="33"/>
        <v>1042.3128101672264</v>
      </c>
      <c r="L63" s="45">
        <f t="shared" si="34"/>
        <v>159.75419829308936</v>
      </c>
      <c r="M63" s="43">
        <f t="shared" si="7"/>
        <v>106.50279886205956</v>
      </c>
      <c r="N63">
        <f t="shared" si="8"/>
        <v>60.065745331426633</v>
      </c>
      <c r="O63" s="48">
        <f>INDEX((WasteGen!$K$2:$K$52),MATCH(A63,WasteGen!$A$2:$A$52,0))*BA63</f>
        <v>52.955922414645499</v>
      </c>
      <c r="P63" s="48">
        <f t="shared" si="9"/>
        <v>5.1632024354279364</v>
      </c>
      <c r="Q63" s="48">
        <f t="shared" si="35"/>
        <v>71.775814256855128</v>
      </c>
      <c r="R63" s="48">
        <f t="shared" si="36"/>
        <v>4.8299593317648029</v>
      </c>
      <c r="S63" s="49">
        <f t="shared" si="10"/>
        <v>3.2199728878432019</v>
      </c>
      <c r="T63">
        <f t="shared" si="11"/>
        <v>1.7210674784759787</v>
      </c>
      <c r="U63" s="51">
        <f>INDEX((WasteGen!$L$2:$L$52),MATCH(A63,WasteGen!$A$2:$A$52,0))</f>
        <v>16.344420498347382</v>
      </c>
      <c r="V63" s="51">
        <f t="shared" si="12"/>
        <v>6.1291576868802683E-2</v>
      </c>
      <c r="W63" s="51">
        <f t="shared" si="37"/>
        <v>1.0747959948062016</v>
      </c>
      <c r="X63" s="51">
        <f t="shared" si="38"/>
        <v>3.6100732234061836E-2</v>
      </c>
      <c r="Y63" s="36">
        <f t="shared" si="13"/>
        <v>2.4067154822707888E-2</v>
      </c>
      <c r="Z63">
        <f t="shared" si="14"/>
        <v>2.043052562293423E-2</v>
      </c>
      <c r="AA63" s="54">
        <f>INDEX((WasteGen!$M$2:$M$52),MATCH(A63,WasteGen!$A$2:$A$52,0))*BA63</f>
        <v>22.064967672768962</v>
      </c>
      <c r="AB63" s="54">
        <f t="shared" si="15"/>
        <v>0.66194903018306894</v>
      </c>
      <c r="AC63" s="54">
        <f t="shared" si="39"/>
        <v>9.2020274688275823</v>
      </c>
      <c r="AD63" s="54">
        <f t="shared" si="40"/>
        <v>0.619225555354462</v>
      </c>
      <c r="AE63" s="21">
        <f t="shared" si="16"/>
        <v>0.41281703690297467</v>
      </c>
      <c r="AF63">
        <f t="shared" si="17"/>
        <v>0.22064967672768962</v>
      </c>
      <c r="AG63" s="58">
        <f>INDEX((WasteGen!$N$2:$N$52),MATCH(A63,WasteGen!$A$2:$A$52,0))</f>
        <v>2.4516630747521075</v>
      </c>
      <c r="AH63" s="58">
        <f t="shared" si="18"/>
        <v>3.6774946121281614E-3</v>
      </c>
      <c r="AI63" s="58">
        <f t="shared" si="41"/>
        <v>5.2893630668541504E-2</v>
      </c>
      <c r="AJ63" s="58">
        <f t="shared" si="42"/>
        <v>2.5233652550038796E-3</v>
      </c>
      <c r="AK63" s="56">
        <f t="shared" si="19"/>
        <v>1.6822435033359198E-3</v>
      </c>
      <c r="AL63">
        <f t="shared" si="20"/>
        <v>1.2258315373760537E-3</v>
      </c>
      <c r="AM63" s="62">
        <f>INDEX((WasteGen!$P$2:$P$52),MATCH(A63,WasteGen!$A$2:$A$52,0))</f>
        <v>15.573</v>
      </c>
      <c r="AN63" s="62">
        <f t="shared" si="21"/>
        <v>0.3503925</v>
      </c>
      <c r="AO63" s="62">
        <f t="shared" si="46"/>
        <v>7.456567549035471</v>
      </c>
      <c r="AP63" s="62">
        <f t="shared" si="47"/>
        <v>0.21641524931048525</v>
      </c>
      <c r="AQ63" s="60">
        <f t="shared" si="22"/>
        <v>0.14427683287365684</v>
      </c>
      <c r="AR63">
        <f t="shared" si="44"/>
        <v>0.1167975</v>
      </c>
      <c r="AS63" s="68">
        <f>INDEX((WasteGen!$Q$2:$Q$52),MATCH(A63,WasteGen!$A$2:$A$52,0))</f>
        <v>0.18939</v>
      </c>
      <c r="AT63" s="68">
        <f t="shared" si="23"/>
        <v>2.1306375000000001E-3</v>
      </c>
      <c r="AU63" s="68">
        <f t="shared" si="48"/>
        <v>1.3717095432141203E-2</v>
      </c>
      <c r="AV63" s="68">
        <f t="shared" si="49"/>
        <v>2.1470268644450947E-3</v>
      </c>
      <c r="AW63" s="64">
        <f t="shared" si="45"/>
        <v>1.4313512429633963E-3</v>
      </c>
      <c r="AY63" s="117">
        <f t="shared" si="56"/>
        <v>2048</v>
      </c>
      <c r="AZ63" s="119">
        <f t="shared" si="57"/>
        <v>0.46000000000000013</v>
      </c>
      <c r="BA63" s="119">
        <f t="shared" si="54"/>
        <v>0.53999999999999981</v>
      </c>
      <c r="BC63" s="2">
        <f t="shared" si="24"/>
        <v>121.28638581492089</v>
      </c>
      <c r="BD63" s="2">
        <f t="shared" si="25"/>
        <v>3032.1596453730222</v>
      </c>
      <c r="BE63">
        <f t="shared" si="26"/>
        <v>121.28495446367792</v>
      </c>
      <c r="BF63">
        <f t="shared" si="27"/>
        <v>3032.1238615919478</v>
      </c>
      <c r="BG63">
        <v>18.308</v>
      </c>
      <c r="BI63" s="2">
        <f t="shared" si="28"/>
        <v>102.9783858149209</v>
      </c>
      <c r="BJ63">
        <f t="shared" si="29"/>
        <v>102.97695446367791</v>
      </c>
      <c r="BL63" s="2">
        <f t="shared" si="58"/>
        <v>2574.4596453730223</v>
      </c>
      <c r="BM63" s="67">
        <f t="shared" si="58"/>
        <v>2574.423861591948</v>
      </c>
      <c r="BO63">
        <f t="shared" si="50"/>
        <v>67.968616146326866</v>
      </c>
      <c r="BP63">
        <f t="shared" si="43"/>
        <v>2194.9701264567302</v>
      </c>
    </row>
    <row r="64" spans="1:68" x14ac:dyDescent="0.25">
      <c r="A64" s="24">
        <f t="shared" si="55"/>
        <v>2049</v>
      </c>
      <c r="B64" s="24">
        <v>1</v>
      </c>
      <c r="C64" s="40">
        <f>INDEX((WasteGen!$I$2:$I$52),MATCH(A64,WasteGen!$A$2:$A$52,0))</f>
        <v>125.03481681235748</v>
      </c>
      <c r="D64" s="40">
        <f t="shared" si="2"/>
        <v>17.81746139576094</v>
      </c>
      <c r="E64" s="40">
        <f t="shared" si="3"/>
        <v>51.972698562793099</v>
      </c>
      <c r="F64" s="40">
        <f>E63*(1-Sce3Recycle!$F$9)</f>
        <v>16.798389192541464</v>
      </c>
      <c r="G64" s="34">
        <f t="shared" si="4"/>
        <v>11.198926128360975</v>
      </c>
      <c r="H64">
        <f t="shared" si="5"/>
        <v>5.9391537985869798</v>
      </c>
      <c r="I64" s="45">
        <f>INDEX((WasteGen!$J$2:$J$52),MATCH(A64,WasteGen!$A$2:$A$52,0))</f>
        <v>416.78272270785828</v>
      </c>
      <c r="J64" s="45">
        <f t="shared" si="6"/>
        <v>183.8011807141655</v>
      </c>
      <c r="K64" s="45">
        <f t="shared" si="33"/>
        <v>1063.1638265399599</v>
      </c>
      <c r="L64" s="45">
        <f t="shared" si="34"/>
        <v>162.95016434143204</v>
      </c>
      <c r="M64" s="43">
        <f t="shared" si="7"/>
        <v>108.63344289428802</v>
      </c>
      <c r="N64">
        <f t="shared" si="8"/>
        <v>61.267060238055166</v>
      </c>
      <c r="O64" s="48">
        <f>INDEX((WasteGen!$K$2:$K$52),MATCH(A64,WasteGen!$A$2:$A$52,0))*BA64</f>
        <v>53.014762328439552</v>
      </c>
      <c r="P64" s="48">
        <f t="shared" si="9"/>
        <v>5.1689393270228559</v>
      </c>
      <c r="Q64" s="48">
        <f t="shared" si="35"/>
        <v>72.092264958831834</v>
      </c>
      <c r="R64" s="48">
        <f t="shared" si="36"/>
        <v>4.8524886250461536</v>
      </c>
      <c r="S64" s="49">
        <f t="shared" si="10"/>
        <v>3.2349924166974358</v>
      </c>
      <c r="T64">
        <f t="shared" si="11"/>
        <v>1.7229797756742855</v>
      </c>
      <c r="U64" s="51">
        <f>INDEX((WasteGen!$L$2:$L$52),MATCH(A64,WasteGen!$A$2:$A$52,0))</f>
        <v>16.67130890831433</v>
      </c>
      <c r="V64" s="51">
        <f t="shared" si="12"/>
        <v>6.251740840617874E-2</v>
      </c>
      <c r="W64" s="51">
        <f t="shared" si="37"/>
        <v>1.1003462423629864</v>
      </c>
      <c r="X64" s="51">
        <f t="shared" si="38"/>
        <v>3.6967160849394061E-2</v>
      </c>
      <c r="Y64" s="36">
        <f t="shared" si="13"/>
        <v>2.4644773899596038E-2</v>
      </c>
      <c r="Z64">
        <f t="shared" si="14"/>
        <v>2.0839136135392913E-2</v>
      </c>
      <c r="AA64" s="54">
        <f>INDEX((WasteGen!$M$2:$M$52),MATCH(A64,WasteGen!$A$2:$A$52,0))*BA64</f>
        <v>22.089484303516482</v>
      </c>
      <c r="AB64" s="54">
        <f t="shared" si="15"/>
        <v>0.66268452910549447</v>
      </c>
      <c r="AC64" s="54">
        <f t="shared" si="39"/>
        <v>9.2425980716451086</v>
      </c>
      <c r="AD64" s="54">
        <f t="shared" si="40"/>
        <v>0.62211392628796847</v>
      </c>
      <c r="AE64" s="21">
        <f t="shared" si="16"/>
        <v>0.41474261752531227</v>
      </c>
      <c r="AF64">
        <f t="shared" si="17"/>
        <v>0.22089484303516482</v>
      </c>
      <c r="AG64" s="58">
        <f>INDEX((WasteGen!$N$2:$N$52),MATCH(A64,WasteGen!$A$2:$A$52,0))</f>
        <v>2.5006963362471497</v>
      </c>
      <c r="AH64" s="58">
        <f t="shared" si="18"/>
        <v>3.7510445043707243E-3</v>
      </c>
      <c r="AI64" s="58">
        <f t="shared" si="41"/>
        <v>5.4065022364960774E-2</v>
      </c>
      <c r="AJ64" s="58">
        <f t="shared" si="42"/>
        <v>2.5796528079514518E-3</v>
      </c>
      <c r="AK64" s="56">
        <f t="shared" si="19"/>
        <v>1.7197685386343012E-3</v>
      </c>
      <c r="AL64">
        <f t="shared" si="20"/>
        <v>1.2503481681235748E-3</v>
      </c>
      <c r="AM64" s="62">
        <f>INDEX((WasteGen!$P$2:$P$52),MATCH(A64,WasteGen!$A$2:$A$52,0))</f>
        <v>15.573</v>
      </c>
      <c r="AN64" s="62">
        <f t="shared" si="21"/>
        <v>0.3503925</v>
      </c>
      <c r="AO64" s="62">
        <f t="shared" si="46"/>
        <v>7.5865851735642194</v>
      </c>
      <c r="AP64" s="62">
        <f t="shared" si="47"/>
        <v>0.22037487547125159</v>
      </c>
      <c r="AQ64" s="60">
        <f t="shared" si="22"/>
        <v>0.14691658364750104</v>
      </c>
      <c r="AR64">
        <f t="shared" si="44"/>
        <v>0.1167975</v>
      </c>
      <c r="AS64" s="68">
        <f>INDEX((WasteGen!$Q$2:$Q$52),MATCH(A64,WasteGen!$A$2:$A$52,0))</f>
        <v>0.18939</v>
      </c>
      <c r="AT64" s="68">
        <f t="shared" si="23"/>
        <v>2.1306375000000001E-3</v>
      </c>
      <c r="AU64" s="68">
        <f t="shared" si="48"/>
        <v>1.3703268301992502E-2</v>
      </c>
      <c r="AV64" s="68">
        <f t="shared" si="49"/>
        <v>2.1444646301487023E-3</v>
      </c>
      <c r="AW64" s="64">
        <f t="shared" si="45"/>
        <v>1.4296430867658015E-3</v>
      </c>
      <c r="AY64" s="117">
        <f t="shared" si="56"/>
        <v>2049</v>
      </c>
      <c r="AZ64" s="119">
        <f t="shared" si="57"/>
        <v>0.47000000000000014</v>
      </c>
      <c r="BA64" s="119">
        <f t="shared" si="54"/>
        <v>0.5299999999999998</v>
      </c>
      <c r="BC64" s="2">
        <f t="shared" si="24"/>
        <v>123.65681482604425</v>
      </c>
      <c r="BD64" s="2">
        <f t="shared" si="25"/>
        <v>3091.4203706511062</v>
      </c>
      <c r="BE64">
        <f t="shared" si="26"/>
        <v>123.65538518295749</v>
      </c>
      <c r="BF64">
        <f t="shared" si="27"/>
        <v>3091.3846295739372</v>
      </c>
      <c r="BG64">
        <v>18.308</v>
      </c>
      <c r="BI64" s="2">
        <f t="shared" si="28"/>
        <v>105.34881482604425</v>
      </c>
      <c r="BJ64">
        <f t="shared" si="29"/>
        <v>105.34738518295748</v>
      </c>
      <c r="BL64" s="2">
        <f t="shared" si="58"/>
        <v>2633.7203706511064</v>
      </c>
      <c r="BM64" s="67">
        <f t="shared" si="58"/>
        <v>2633.6846295739369</v>
      </c>
      <c r="BO64">
        <f t="shared" si="50"/>
        <v>69.288975639655121</v>
      </c>
      <c r="BP64">
        <f t="shared" si="43"/>
        <v>2264.2591020963855</v>
      </c>
    </row>
    <row r="65" spans="1:68" x14ac:dyDescent="0.25">
      <c r="A65" s="24">
        <f t="shared" si="55"/>
        <v>2050</v>
      </c>
      <c r="B65" s="24">
        <v>1</v>
      </c>
      <c r="C65" s="40">
        <f>INDEX((WasteGen!$I$2:$I$52),MATCH(A65,WasteGen!$A$2:$A$52,0))</f>
        <v>127.53551314860464</v>
      </c>
      <c r="D65" s="40">
        <f t="shared" si="2"/>
        <v>18.173810623676161</v>
      </c>
      <c r="E65" s="40">
        <f t="shared" si="3"/>
        <v>53.012152316884034</v>
      </c>
      <c r="F65" s="40">
        <f>E64*(1-Sce3Recycle!$F$9)</f>
        <v>17.134356869585222</v>
      </c>
      <c r="G65" s="34">
        <f t="shared" si="4"/>
        <v>11.422904579723481</v>
      </c>
      <c r="H65">
        <f t="shared" si="5"/>
        <v>6.0579368745587203</v>
      </c>
      <c r="I65" s="45">
        <f>INDEX((WasteGen!$J$2:$J$52),MATCH(A65,WasteGen!$A$2:$A$52,0))</f>
        <v>425.11837716201546</v>
      </c>
      <c r="J65" s="45">
        <f t="shared" si="6"/>
        <v>187.47720432844883</v>
      </c>
      <c r="K65" s="45">
        <f t="shared" si="33"/>
        <v>1084.4311190581936</v>
      </c>
      <c r="L65" s="45">
        <f t="shared" si="34"/>
        <v>166.20991181021515</v>
      </c>
      <c r="M65" s="43">
        <f t="shared" si="7"/>
        <v>110.80660787347676</v>
      </c>
      <c r="N65">
        <f t="shared" si="8"/>
        <v>62.492401442816266</v>
      </c>
      <c r="O65" s="48">
        <f>INDEX((WasteGen!$K$2:$K$52),MATCH(A65,WasteGen!$A$2:$A$52,0))*BA65</f>
        <v>53.054773469819501</v>
      </c>
      <c r="P65" s="48">
        <f t="shared" si="9"/>
        <v>5.1728404133074015</v>
      </c>
      <c r="Q65" s="48">
        <f t="shared" si="35"/>
        <v>72.391222723944352</v>
      </c>
      <c r="R65" s="48">
        <f t="shared" si="36"/>
        <v>4.8738826481948792</v>
      </c>
      <c r="S65" s="49">
        <f t="shared" si="10"/>
        <v>3.2492550987965858</v>
      </c>
      <c r="T65">
        <f t="shared" si="11"/>
        <v>1.7242801377691339</v>
      </c>
      <c r="U65" s="51">
        <f>INDEX((WasteGen!$L$2:$L$52),MATCH(A65,WasteGen!$A$2:$A$52,0))</f>
        <v>17.004735086480618</v>
      </c>
      <c r="V65" s="51">
        <f t="shared" si="12"/>
        <v>6.3767756574302309E-2</v>
      </c>
      <c r="W65" s="51">
        <f t="shared" si="37"/>
        <v>1.1262680479586629</v>
      </c>
      <c r="X65" s="51">
        <f t="shared" si="38"/>
        <v>3.7845950978625802E-2</v>
      </c>
      <c r="Y65" s="36">
        <f t="shared" si="13"/>
        <v>2.5230633985750532E-2</v>
      </c>
      <c r="Z65">
        <f t="shared" si="14"/>
        <v>2.1255918858100773E-2</v>
      </c>
      <c r="AA65" s="54">
        <f>INDEX((WasteGen!$M$2:$M$52),MATCH(A65,WasteGen!$A$2:$A$52,0))*BA65</f>
        <v>22.106155612424796</v>
      </c>
      <c r="AB65" s="54">
        <f t="shared" si="15"/>
        <v>0.66318466837274392</v>
      </c>
      <c r="AC65" s="54">
        <f t="shared" si="39"/>
        <v>9.280925990249278</v>
      </c>
      <c r="AD65" s="54">
        <f t="shared" si="40"/>
        <v>0.62485674976857442</v>
      </c>
      <c r="AE65" s="21">
        <f t="shared" si="16"/>
        <v>0.41657116651238291</v>
      </c>
      <c r="AF65">
        <f t="shared" si="17"/>
        <v>0.22106155612424797</v>
      </c>
      <c r="AG65" s="58">
        <f>INDEX((WasteGen!$N$2:$N$52),MATCH(A65,WasteGen!$A$2:$A$52,0))</f>
        <v>2.550710262972093</v>
      </c>
      <c r="AH65" s="58">
        <f t="shared" si="18"/>
        <v>3.8260653944581398E-3</v>
      </c>
      <c r="AI65" s="58">
        <f t="shared" si="41"/>
        <v>5.525430550429801E-2</v>
      </c>
      <c r="AJ65" s="58">
        <f t="shared" si="42"/>
        <v>2.6367822551209047E-3</v>
      </c>
      <c r="AK65" s="56">
        <f t="shared" si="19"/>
        <v>1.7578548367472697E-3</v>
      </c>
      <c r="AL65">
        <f t="shared" si="20"/>
        <v>1.2753551314860466E-3</v>
      </c>
      <c r="AM65" s="62">
        <f>INDEX((WasteGen!$P$2:$P$52),MATCH(A65,WasteGen!$A$2:$A$52,0))</f>
        <v>15.573</v>
      </c>
      <c r="AN65" s="62">
        <f t="shared" si="21"/>
        <v>0.3503925</v>
      </c>
      <c r="AO65" s="62">
        <f t="shared" si="46"/>
        <v>7.7127601965707298</v>
      </c>
      <c r="AP65" s="62">
        <f t="shared" si="47"/>
        <v>0.22421747699348915</v>
      </c>
      <c r="AQ65" s="60">
        <f t="shared" si="22"/>
        <v>0.14947831799565942</v>
      </c>
      <c r="AR65">
        <f t="shared" si="44"/>
        <v>0.1167975</v>
      </c>
      <c r="AS65" s="68">
        <f>INDEX((WasteGen!$Q$2:$Q$52),MATCH(A65,WasteGen!$A$2:$A$52,0))</f>
        <v>0.18939</v>
      </c>
      <c r="AT65" s="68">
        <f t="shared" si="23"/>
        <v>2.1306375000000001E-3</v>
      </c>
      <c r="AU65" s="68">
        <f t="shared" si="48"/>
        <v>1.3691602838771542E-2</v>
      </c>
      <c r="AV65" s="68">
        <f t="shared" si="49"/>
        <v>2.1423029632209596E-3</v>
      </c>
      <c r="AW65" s="64">
        <f t="shared" si="45"/>
        <v>1.4282019754806397E-3</v>
      </c>
      <c r="AY65" s="117">
        <f t="shared" si="56"/>
        <v>2050</v>
      </c>
      <c r="AZ65" s="119">
        <f t="shared" si="57"/>
        <v>0.48000000000000015</v>
      </c>
      <c r="BA65" s="119">
        <f t="shared" si="54"/>
        <v>0.5199999999999998</v>
      </c>
      <c r="BC65" s="2">
        <f t="shared" si="24"/>
        <v>126.07323372730285</v>
      </c>
      <c r="BD65" s="2">
        <f t="shared" si="25"/>
        <v>3151.8308431825712</v>
      </c>
      <c r="BE65">
        <f t="shared" si="26"/>
        <v>126.07180552532736</v>
      </c>
      <c r="BF65">
        <f t="shared" si="27"/>
        <v>3151.7951381331841</v>
      </c>
      <c r="BG65">
        <v>18.308</v>
      </c>
      <c r="BI65" s="2">
        <f t="shared" si="28"/>
        <v>107.76523372730284</v>
      </c>
      <c r="BJ65">
        <f t="shared" si="29"/>
        <v>107.76380552532737</v>
      </c>
      <c r="BL65" s="2">
        <f t="shared" si="58"/>
        <v>2694.130843182571</v>
      </c>
      <c r="BM65" s="67">
        <f t="shared" si="58"/>
        <v>2694.0951381331843</v>
      </c>
      <c r="BO65">
        <f t="shared" si="50"/>
        <v>70.635008785257952</v>
      </c>
      <c r="BP65">
        <f t="shared" si="43"/>
        <v>2334.8941108816434</v>
      </c>
    </row>
  </sheetData>
  <mergeCells count="12">
    <mergeCell ref="BH13:BH17"/>
    <mergeCell ref="AY22:BA27"/>
    <mergeCell ref="BO12:BP12"/>
    <mergeCell ref="C13:G13"/>
    <mergeCell ref="I13:M13"/>
    <mergeCell ref="O13:S13"/>
    <mergeCell ref="U13:Y13"/>
    <mergeCell ref="AA13:AE13"/>
    <mergeCell ref="AG13:AK13"/>
    <mergeCell ref="AM13:AQ13"/>
    <mergeCell ref="AS13:AW13"/>
    <mergeCell ref="BC13:BD13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5"/>
  <sheetViews>
    <sheetView topLeftCell="AR35" zoomScale="70" zoomScaleNormal="70" workbookViewId="0">
      <selection activeCell="BI21" sqref="BI21"/>
    </sheetView>
  </sheetViews>
  <sheetFormatPr defaultRowHeight="15" x14ac:dyDescent="0.25"/>
  <cols>
    <col min="2" max="2" width="9.7109375" customWidth="1"/>
    <col min="7" max="7" width="13.7109375" customWidth="1"/>
    <col min="8" max="8" width="13.140625" customWidth="1"/>
    <col min="9" max="9" width="11" customWidth="1"/>
    <col min="10" max="10" width="11.28515625" customWidth="1"/>
    <col min="11" max="11" width="12.28515625" customWidth="1"/>
    <col min="12" max="12" width="10.42578125" customWidth="1"/>
    <col min="13" max="13" width="12" customWidth="1"/>
    <col min="14" max="14" width="15.42578125" customWidth="1"/>
    <col min="15" max="15" width="12.85546875" customWidth="1"/>
    <col min="16" max="16" width="9.140625" customWidth="1"/>
    <col min="17" max="17" width="10.28515625" customWidth="1"/>
    <col min="18" max="18" width="10.5703125" customWidth="1"/>
    <col min="19" max="19" width="10" customWidth="1"/>
    <col min="20" max="20" width="16.140625" customWidth="1"/>
    <col min="21" max="21" width="11.42578125" customWidth="1"/>
    <col min="22" max="24" width="9.140625" customWidth="1"/>
    <col min="25" max="25" width="11.7109375" customWidth="1"/>
    <col min="26" max="26" width="12.42578125" customWidth="1"/>
    <col min="27" max="27" width="11.28515625" customWidth="1"/>
    <col min="28" max="28" width="11.140625" customWidth="1"/>
    <col min="29" max="29" width="11.28515625" customWidth="1"/>
    <col min="30" max="30" width="11.85546875" customWidth="1"/>
    <col min="31" max="31" width="11.42578125" customWidth="1"/>
    <col min="32" max="32" width="13.42578125" customWidth="1"/>
    <col min="33" max="33" width="11.85546875" customWidth="1"/>
    <col min="34" max="34" width="12" customWidth="1"/>
    <col min="35" max="36" width="11.7109375" customWidth="1"/>
    <col min="37" max="37" width="11.42578125" customWidth="1"/>
    <col min="38" max="38" width="16" customWidth="1"/>
    <col min="39" max="39" width="12.5703125" customWidth="1"/>
    <col min="40" max="41" width="11.140625" customWidth="1"/>
    <col min="42" max="42" width="12" customWidth="1"/>
    <col min="43" max="43" width="14.140625" customWidth="1"/>
    <col min="44" max="44" width="15.28515625" customWidth="1"/>
    <col min="45" max="45" width="13.7109375" customWidth="1"/>
    <col min="46" max="46" width="11.42578125" customWidth="1"/>
    <col min="47" max="47" width="11.28515625" customWidth="1"/>
    <col min="48" max="48" width="12.85546875" customWidth="1"/>
    <col min="49" max="49" width="13.5703125" customWidth="1"/>
    <col min="51" max="51" width="16.42578125" customWidth="1"/>
    <col min="52" max="52" width="10.140625" customWidth="1"/>
    <col min="53" max="53" width="11.5703125" customWidth="1"/>
    <col min="55" max="55" width="11.7109375" customWidth="1"/>
    <col min="56" max="56" width="22" customWidth="1"/>
    <col min="57" max="57" width="11" customWidth="1"/>
    <col min="58" max="58" width="11.28515625" customWidth="1"/>
    <col min="60" max="60" width="12" customWidth="1"/>
    <col min="61" max="61" width="11.42578125" customWidth="1"/>
  </cols>
  <sheetData>
    <row r="1" spans="1:66" x14ac:dyDescent="0.25">
      <c r="A1" s="31"/>
    </row>
    <row r="3" spans="1:66" x14ac:dyDescent="0.25">
      <c r="A3" s="32"/>
      <c r="B3" s="32"/>
      <c r="C3" s="20"/>
    </row>
    <row r="4" spans="1:66" x14ac:dyDescent="0.25">
      <c r="A4" s="102">
        <v>25</v>
      </c>
      <c r="B4" s="102" t="s">
        <v>88</v>
      </c>
      <c r="C4" s="24"/>
      <c r="D4" s="24"/>
    </row>
    <row r="5" spans="1:66" x14ac:dyDescent="0.25">
      <c r="A5" s="24"/>
    </row>
    <row r="6" spans="1:66" x14ac:dyDescent="0.25">
      <c r="A6" s="102">
        <v>0.75</v>
      </c>
      <c r="B6" s="20" t="s">
        <v>57</v>
      </c>
      <c r="F6" s="6" t="s">
        <v>36</v>
      </c>
      <c r="G6" s="6" t="s">
        <v>37</v>
      </c>
      <c r="H6" s="6" t="s">
        <v>38</v>
      </c>
      <c r="I6" s="6" t="s">
        <v>39</v>
      </c>
      <c r="J6" s="6" t="s">
        <v>40</v>
      </c>
      <c r="K6" s="6" t="s">
        <v>41</v>
      </c>
      <c r="L6" s="6" t="s">
        <v>63</v>
      </c>
      <c r="M6" s="6" t="s">
        <v>52</v>
      </c>
    </row>
    <row r="7" spans="1:66" x14ac:dyDescent="0.25">
      <c r="A7" s="102">
        <v>0.5</v>
      </c>
      <c r="B7" s="20" t="s">
        <v>58</v>
      </c>
      <c r="E7" s="24" t="s">
        <v>61</v>
      </c>
      <c r="F7" s="24">
        <v>0.19</v>
      </c>
      <c r="G7" s="24">
        <v>0.58799999999999997</v>
      </c>
      <c r="H7" s="24">
        <v>0.13</v>
      </c>
      <c r="I7" s="24">
        <v>5.0000000000000001E-3</v>
      </c>
      <c r="J7" s="24">
        <v>0.04</v>
      </c>
      <c r="K7" s="24">
        <v>2E-3</v>
      </c>
      <c r="L7" s="24">
        <v>0.03</v>
      </c>
      <c r="M7" s="24">
        <v>1.4999999999999999E-2</v>
      </c>
    </row>
    <row r="8" spans="1:66" x14ac:dyDescent="0.25">
      <c r="A8" s="20"/>
      <c r="B8" s="20"/>
      <c r="E8" s="24" t="s">
        <v>62</v>
      </c>
      <c r="F8" s="24">
        <v>0.4</v>
      </c>
      <c r="G8" s="24">
        <v>0.17</v>
      </c>
      <c r="H8" s="24">
        <v>7.0000000000000007E-2</v>
      </c>
      <c r="I8" s="24">
        <v>3.5000000000000003E-2</v>
      </c>
      <c r="J8" s="24">
        <v>7.0000000000000007E-2</v>
      </c>
      <c r="K8" s="24">
        <v>0.05</v>
      </c>
      <c r="L8" s="24">
        <v>0.03</v>
      </c>
      <c r="M8" s="24">
        <v>0.17</v>
      </c>
    </row>
    <row r="9" spans="1:66" x14ac:dyDescent="0.25">
      <c r="A9" s="20"/>
      <c r="B9" s="20"/>
      <c r="E9" t="s">
        <v>64</v>
      </c>
      <c r="F9" s="41">
        <f>EXP(-F8)</f>
        <v>0.67032004603563933</v>
      </c>
      <c r="G9" s="41">
        <f t="shared" ref="G9:M9" si="0">EXP(-G8)</f>
        <v>0.8436648165963837</v>
      </c>
      <c r="H9" s="41">
        <f t="shared" si="0"/>
        <v>0.93239381990594827</v>
      </c>
      <c r="I9" s="41">
        <f t="shared" si="0"/>
        <v>0.96560541625756646</v>
      </c>
      <c r="J9" s="41">
        <f t="shared" si="0"/>
        <v>0.93239381990594827</v>
      </c>
      <c r="K9" s="41">
        <f t="shared" si="0"/>
        <v>0.95122942450071402</v>
      </c>
      <c r="L9" s="41">
        <f t="shared" si="0"/>
        <v>0.97044553354850815</v>
      </c>
      <c r="M9" s="41">
        <f t="shared" si="0"/>
        <v>0.8436648165963837</v>
      </c>
      <c r="AY9" t="s">
        <v>89</v>
      </c>
      <c r="BA9" t="s">
        <v>90</v>
      </c>
      <c r="BC9" t="s">
        <v>92</v>
      </c>
    </row>
    <row r="10" spans="1:66" x14ac:dyDescent="0.25">
      <c r="A10" s="20">
        <f>16/12</f>
        <v>1.3333333333333333</v>
      </c>
      <c r="B10" s="20" t="s">
        <v>72</v>
      </c>
      <c r="E10" t="s">
        <v>65</v>
      </c>
      <c r="F10" s="41">
        <f>LN(2)/F8</f>
        <v>1.732867951399863</v>
      </c>
      <c r="G10" s="41">
        <f t="shared" ref="G10:M10" si="1">LN(2)/G8</f>
        <v>4.077336356234972</v>
      </c>
      <c r="H10" s="41">
        <f t="shared" si="1"/>
        <v>9.9021025794277886</v>
      </c>
      <c r="I10" s="41">
        <f t="shared" si="1"/>
        <v>19.804205158855577</v>
      </c>
      <c r="J10" s="41">
        <f t="shared" si="1"/>
        <v>9.9021025794277886</v>
      </c>
      <c r="K10" s="41">
        <f t="shared" si="1"/>
        <v>13.862943611198904</v>
      </c>
      <c r="L10" s="41">
        <f t="shared" si="1"/>
        <v>23.104906018664845</v>
      </c>
      <c r="M10" s="41">
        <f t="shared" si="1"/>
        <v>4.077336356234972</v>
      </c>
    </row>
    <row r="11" spans="1:66" x14ac:dyDescent="0.25">
      <c r="BE11" t="s">
        <v>97</v>
      </c>
      <c r="BF11" t="s">
        <v>99</v>
      </c>
      <c r="BH11" t="s">
        <v>100</v>
      </c>
      <c r="BI11" t="s">
        <v>101</v>
      </c>
    </row>
    <row r="12" spans="1:66" x14ac:dyDescent="0.25">
      <c r="T12" t="s">
        <v>102</v>
      </c>
      <c r="Z12" t="s">
        <v>102</v>
      </c>
      <c r="AF12" t="s">
        <v>102</v>
      </c>
      <c r="AL12" t="s">
        <v>102</v>
      </c>
      <c r="AR12" t="s">
        <v>102</v>
      </c>
      <c r="BE12" t="s">
        <v>98</v>
      </c>
      <c r="BF12" t="s">
        <v>98</v>
      </c>
      <c r="BH12" t="s">
        <v>98</v>
      </c>
      <c r="BI12" t="s">
        <v>98</v>
      </c>
      <c r="BK12" s="122" t="s">
        <v>102</v>
      </c>
      <c r="BL12" s="122"/>
    </row>
    <row r="13" spans="1:66" x14ac:dyDescent="0.25">
      <c r="C13" s="123" t="s">
        <v>66</v>
      </c>
      <c r="D13" s="123"/>
      <c r="E13" s="123"/>
      <c r="F13" s="123"/>
      <c r="G13" s="123"/>
      <c r="H13" t="s">
        <v>102</v>
      </c>
      <c r="I13" s="124" t="s">
        <v>73</v>
      </c>
      <c r="J13" s="124"/>
      <c r="K13" s="124"/>
      <c r="L13" s="124"/>
      <c r="M13" s="124"/>
      <c r="N13" t="s">
        <v>102</v>
      </c>
      <c r="O13" s="125" t="s">
        <v>76</v>
      </c>
      <c r="P13" s="125"/>
      <c r="Q13" s="125"/>
      <c r="R13" s="125"/>
      <c r="S13" s="125"/>
      <c r="U13" s="126" t="s">
        <v>77</v>
      </c>
      <c r="V13" s="126"/>
      <c r="W13" s="126"/>
      <c r="X13" s="126"/>
      <c r="Y13" s="126"/>
      <c r="AA13" s="127" t="s">
        <v>80</v>
      </c>
      <c r="AB13" s="127"/>
      <c r="AC13" s="127"/>
      <c r="AD13" s="127"/>
      <c r="AE13" s="127"/>
      <c r="AG13" s="128" t="s">
        <v>81</v>
      </c>
      <c r="AH13" s="128"/>
      <c r="AI13" s="128"/>
      <c r="AJ13" s="128"/>
      <c r="AK13" s="128"/>
      <c r="AM13" s="129" t="s">
        <v>83</v>
      </c>
      <c r="AN13" s="129"/>
      <c r="AO13" s="129"/>
      <c r="AP13" s="129"/>
      <c r="AQ13" s="129"/>
      <c r="AS13" s="130" t="s">
        <v>85</v>
      </c>
      <c r="AT13" s="130"/>
      <c r="AU13" s="130"/>
      <c r="AV13" s="130"/>
      <c r="AW13" s="130"/>
      <c r="AY13" s="131" t="s">
        <v>94</v>
      </c>
      <c r="AZ13" s="131"/>
      <c r="BC13" s="37" t="s">
        <v>95</v>
      </c>
      <c r="BD13" s="121" t="s">
        <v>110</v>
      </c>
      <c r="BE13" s="105" t="s">
        <v>96</v>
      </c>
      <c r="BF13" s="102" t="s">
        <v>96</v>
      </c>
      <c r="BH13" s="105" t="s">
        <v>96</v>
      </c>
      <c r="BI13" s="102" t="s">
        <v>96</v>
      </c>
      <c r="BK13" t="s">
        <v>104</v>
      </c>
      <c r="BL13" t="s">
        <v>105</v>
      </c>
    </row>
    <row r="14" spans="1:66" x14ac:dyDescent="0.25">
      <c r="A14" s="102" t="s">
        <v>1</v>
      </c>
      <c r="B14" s="102" t="s">
        <v>54</v>
      </c>
      <c r="C14" s="39" t="s">
        <v>71</v>
      </c>
      <c r="D14" s="39" t="s">
        <v>68</v>
      </c>
      <c r="E14" s="39" t="s">
        <v>67</v>
      </c>
      <c r="F14" s="39" t="s">
        <v>70</v>
      </c>
      <c r="G14" s="107" t="s">
        <v>69</v>
      </c>
      <c r="I14" s="44" t="s">
        <v>74</v>
      </c>
      <c r="J14" s="44" t="s">
        <v>68</v>
      </c>
      <c r="K14" s="44" t="s">
        <v>67</v>
      </c>
      <c r="L14" s="44" t="s">
        <v>70</v>
      </c>
      <c r="M14" s="108" t="s">
        <v>69</v>
      </c>
      <c r="O14" s="47" t="s">
        <v>75</v>
      </c>
      <c r="P14" s="47" t="s">
        <v>68</v>
      </c>
      <c r="Q14" s="47" t="s">
        <v>67</v>
      </c>
      <c r="R14" s="47" t="s">
        <v>70</v>
      </c>
      <c r="S14" s="109" t="s">
        <v>69</v>
      </c>
      <c r="U14" s="50" t="s">
        <v>78</v>
      </c>
      <c r="V14" s="50" t="s">
        <v>68</v>
      </c>
      <c r="W14" s="50" t="s">
        <v>67</v>
      </c>
      <c r="X14" s="50" t="s">
        <v>70</v>
      </c>
      <c r="Y14" s="110" t="s">
        <v>69</v>
      </c>
      <c r="AA14" s="53" t="s">
        <v>79</v>
      </c>
      <c r="AB14" s="53" t="s">
        <v>68</v>
      </c>
      <c r="AC14" s="53" t="s">
        <v>67</v>
      </c>
      <c r="AD14" s="53" t="s">
        <v>70</v>
      </c>
      <c r="AE14" s="111" t="s">
        <v>69</v>
      </c>
      <c r="AG14" s="57" t="s">
        <v>82</v>
      </c>
      <c r="AH14" s="57" t="s">
        <v>68</v>
      </c>
      <c r="AI14" s="57" t="s">
        <v>67</v>
      </c>
      <c r="AJ14" s="57" t="s">
        <v>70</v>
      </c>
      <c r="AK14" s="106" t="s">
        <v>69</v>
      </c>
      <c r="AM14" s="61" t="s">
        <v>84</v>
      </c>
      <c r="AN14" s="61" t="s">
        <v>68</v>
      </c>
      <c r="AO14" s="61" t="s">
        <v>67</v>
      </c>
      <c r="AP14" s="61" t="s">
        <v>70</v>
      </c>
      <c r="AQ14" s="103" t="s">
        <v>69</v>
      </c>
      <c r="AS14" s="65" t="s">
        <v>86</v>
      </c>
      <c r="AT14" s="65" t="s">
        <v>68</v>
      </c>
      <c r="AU14" s="65" t="s">
        <v>67</v>
      </c>
      <c r="AV14" s="65" t="s">
        <v>70</v>
      </c>
      <c r="AW14" s="104" t="s">
        <v>69</v>
      </c>
      <c r="AY14" s="105" t="s">
        <v>87</v>
      </c>
      <c r="AZ14" s="105" t="s">
        <v>91</v>
      </c>
      <c r="BC14" s="37" t="s">
        <v>93</v>
      </c>
      <c r="BD14" s="121"/>
      <c r="BE14" s="105" t="s">
        <v>93</v>
      </c>
      <c r="BF14" s="102" t="s">
        <v>93</v>
      </c>
      <c r="BH14" s="105" t="s">
        <v>91</v>
      </c>
      <c r="BI14" s="102" t="s">
        <v>91</v>
      </c>
      <c r="BK14" t="s">
        <v>103</v>
      </c>
      <c r="BL14" t="s">
        <v>103</v>
      </c>
    </row>
    <row r="15" spans="1:66" x14ac:dyDescent="0.25">
      <c r="A15" s="24">
        <v>2000</v>
      </c>
      <c r="B15" s="24">
        <v>0.91</v>
      </c>
      <c r="C15" s="40">
        <f>INDEX((WasteGenWTE!$I$2:$I$52),MATCH(A15,WasteGenWTE!$A$2:$A$52,0))</f>
        <v>29.904990459750007</v>
      </c>
      <c r="D15" s="40">
        <f t="shared" ref="D15:D65" si="2">C15*$F$7*$A$6*B15</f>
        <v>3.8779296378680823</v>
      </c>
      <c r="E15" s="40">
        <f>D15</f>
        <v>3.8779296378680823</v>
      </c>
      <c r="F15" s="40">
        <v>0</v>
      </c>
      <c r="G15" s="34">
        <f>F15*$A$7*$A$10</f>
        <v>0</v>
      </c>
      <c r="H15">
        <f>C15*$F$7*(1-$A$6)*B15</f>
        <v>1.2926432126226941</v>
      </c>
      <c r="I15" s="45">
        <f>INDEX((WasteGenWTE!$J$2:$J$52),MATCH(A15,WasteGenWTE!$A$2:$A$52,0))</f>
        <v>99.683301532500025</v>
      </c>
      <c r="J15" s="45">
        <f>I15*B15*$A$6*$G$7</f>
        <v>40.003905738007582</v>
      </c>
      <c r="K15" s="45">
        <f>J15</f>
        <v>40.003905738007582</v>
      </c>
      <c r="L15" s="45">
        <v>0</v>
      </c>
      <c r="M15" s="43">
        <f>L15*$A$7*$A$10</f>
        <v>0</v>
      </c>
      <c r="N15">
        <f>I15*B15*(1-$A$6)*$G$7</f>
        <v>13.334635246002527</v>
      </c>
      <c r="O15" s="48">
        <f>INDEX((WasteGenWTE!$K$2:$K$52),MATCH(A15,WasteGenWTE!$A$2:$A$52,0))</f>
        <v>23.923992367800004</v>
      </c>
      <c r="P15" s="48">
        <f>O15*B15*$A$6*$H$7</f>
        <v>2.1226562228330557</v>
      </c>
      <c r="Q15" s="48">
        <f>P15</f>
        <v>2.1226562228330557</v>
      </c>
      <c r="R15" s="48">
        <v>0</v>
      </c>
      <c r="S15" s="49">
        <f>R15*$A$7*$A$10</f>
        <v>0</v>
      </c>
      <c r="T15">
        <f>O15*B15*(1-$A$6)*$H$7</f>
        <v>0.70755207427768518</v>
      </c>
      <c r="U15" s="51">
        <f>INDEX((WasteGenWTE!$L$2:$L$52),MATCH(A15,WasteGenWTE!$A$2:$A$52,0))</f>
        <v>3.987332061300001</v>
      </c>
      <c r="V15" s="51">
        <f>U15*B15*$A$6*$I$7</f>
        <v>1.3606770659186253E-2</v>
      </c>
      <c r="W15" s="51">
        <f>V15</f>
        <v>1.3606770659186253E-2</v>
      </c>
      <c r="X15" s="51">
        <v>0</v>
      </c>
      <c r="Y15" s="36">
        <f>X15*$A$7*$A$10</f>
        <v>0</v>
      </c>
      <c r="Z15">
        <f>U15*B15*(1-$A$6)*$I$7</f>
        <v>4.5355902197287516E-3</v>
      </c>
      <c r="AA15" s="54">
        <f>INDEX((WasteGenWTE!$M$2:$M$52),MATCH(A15,WasteGenWTE!$A$2:$A$52,0))</f>
        <v>9.9683301532500028</v>
      </c>
      <c r="AB15" s="54">
        <f>AA15*B15*$A$6*$J$7</f>
        <v>0.27213541318372508</v>
      </c>
      <c r="AC15" s="54">
        <f>AB15</f>
        <v>0.27213541318372508</v>
      </c>
      <c r="AD15" s="54">
        <v>0</v>
      </c>
      <c r="AE15" s="21">
        <f>AD15*$A$7*$A$10</f>
        <v>0</v>
      </c>
      <c r="AF15">
        <f>AA15*B15*(1-$A$6)*$J$7</f>
        <v>9.0711804394575032E-2</v>
      </c>
      <c r="AG15" s="58">
        <f>INDEX((WasteGenWTE!$N$2:$N$52),MATCH(A15,WasteGenWTE!$A$2:$A$52,0))</f>
        <v>0.59809980919500016</v>
      </c>
      <c r="AH15" s="58">
        <f>AG15*$K$7*B15*$A$6</f>
        <v>8.1640623955117533E-4</v>
      </c>
      <c r="AI15" s="58">
        <f>AH15</f>
        <v>8.1640623955117533E-4</v>
      </c>
      <c r="AJ15" s="58">
        <v>0</v>
      </c>
      <c r="AK15" s="56">
        <f>AJ15*$A$7*$A$10</f>
        <v>0</v>
      </c>
      <c r="AL15">
        <f>AG15*$K$7*B15*(1-$A$6)</f>
        <v>2.7213541318372509E-4</v>
      </c>
      <c r="AM15" s="62">
        <f>INDEX((WasteGenWTE!$P$2:$P$52),MATCH(A15,WasteGenWTE!$A$2:$A$52,0))</f>
        <v>0</v>
      </c>
      <c r="AN15" s="62">
        <f>AM15*$L$7*$A$6*B15</f>
        <v>0</v>
      </c>
      <c r="AO15" s="62"/>
      <c r="AP15" s="62"/>
      <c r="AQ15" s="60">
        <f>AP15*$A$7*$A$10</f>
        <v>0</v>
      </c>
      <c r="AS15" s="68">
        <f>INDEX((WasteGenWTE!$Q$2:$Q$52),MATCH(A15,WasteGenWTE!$A$2:$A$52,0))</f>
        <v>0</v>
      </c>
      <c r="AT15" s="68">
        <f>AS15*$M$7*$A$6*B15</f>
        <v>0</v>
      </c>
      <c r="AU15" s="68"/>
      <c r="AV15" s="68"/>
      <c r="AW15" s="64"/>
      <c r="AY15" s="2">
        <f>AW15+AQ15+AK15+AE15+Y15+S15+M15+G15</f>
        <v>0</v>
      </c>
      <c r="AZ15" s="2">
        <f>AY15*$A$4</f>
        <v>0</v>
      </c>
      <c r="BA15">
        <f>AQ15+AK15+AE15+Y15+S15+M15+G15</f>
        <v>0</v>
      </c>
      <c r="BB15">
        <f>BA15*$A$4</f>
        <v>0</v>
      </c>
      <c r="BC15" s="38"/>
      <c r="BD15" s="121"/>
      <c r="BE15" s="2">
        <f>AY15-BC15</f>
        <v>0</v>
      </c>
      <c r="BF15">
        <f>BA15-BC15</f>
        <v>0</v>
      </c>
      <c r="BH15" s="2">
        <f>BE15*$A$4</f>
        <v>0</v>
      </c>
      <c r="BI15">
        <f>BF15*$A$4</f>
        <v>0</v>
      </c>
      <c r="BK15">
        <f>AR15+AL15+AF15+Z15+T15+N15+H15</f>
        <v>15.430350062930394</v>
      </c>
      <c r="BL15">
        <f>BK15</f>
        <v>15.430350062930394</v>
      </c>
      <c r="BN15">
        <v>2000</v>
      </c>
    </row>
    <row r="16" spans="1:66" x14ac:dyDescent="0.25">
      <c r="A16" s="24">
        <f>A15+1</f>
        <v>2001</v>
      </c>
      <c r="B16" s="24">
        <v>0.96</v>
      </c>
      <c r="C16" s="40">
        <f>INDEX((WasteGenWTE!$I$2:$I$52),MATCH(A16,WasteGenWTE!$A$2:$A$52,0))</f>
        <v>40.483230837720001</v>
      </c>
      <c r="D16" s="40">
        <f t="shared" si="2"/>
        <v>5.5381059786000968</v>
      </c>
      <c r="E16" s="40">
        <f t="shared" ref="E16:E65" si="3">D16+(E15*$F$9)</f>
        <v>8.1375599519787993</v>
      </c>
      <c r="F16" s="40">
        <f>E15*(1-$F$9)</f>
        <v>1.2784756644893793</v>
      </c>
      <c r="G16" s="34">
        <f t="shared" ref="G16:G65" si="4">F16*$A$7*$A$10</f>
        <v>0.85231710965958618</v>
      </c>
      <c r="H16">
        <f t="shared" ref="H16:H65" si="5">C16*$F$7*(1-$A$6)*B16</f>
        <v>1.846035326200032</v>
      </c>
      <c r="I16" s="45">
        <f>INDEX((WasteGenWTE!$J$2:$J$52),MATCH(A16,WasteGenWTE!$A$2:$A$52,0))</f>
        <v>134.9441027924</v>
      </c>
      <c r="J16" s="45">
        <f t="shared" ref="J16:J65" si="6">I16*B16*$A$6*$G$7</f>
        <v>57.129935358190458</v>
      </c>
      <c r="K16" s="45">
        <f>J16+K15*$G$9</f>
        <v>90.879823155785644</v>
      </c>
      <c r="L16" s="45">
        <f>K15*(1-$G$9)</f>
        <v>6.2540179404123935</v>
      </c>
      <c r="M16" s="43">
        <f t="shared" ref="M16:M65" si="7">L16*$A$7*$A$10</f>
        <v>4.169345293608262</v>
      </c>
      <c r="N16">
        <f t="shared" ref="N16:N65" si="8">I16*B16*(1-$A$6)*$G$7</f>
        <v>19.043311786063487</v>
      </c>
      <c r="O16" s="48">
        <f>INDEX((WasteGenWTE!$K$2:$K$52),MATCH(A16,WasteGenWTE!$A$2:$A$52,0))</f>
        <v>32.386584670175999</v>
      </c>
      <c r="P16" s="48">
        <f t="shared" ref="P16:P65" si="9">O16*B16*$A$6*$H$7</f>
        <v>3.0313843251284736</v>
      </c>
      <c r="Q16" s="48">
        <f>P16+(Q15*$H$9)</f>
        <v>5.0105358690829185</v>
      </c>
      <c r="R16" s="48">
        <f>Q15*(1-$H$9)</f>
        <v>0.14350467887861115</v>
      </c>
      <c r="S16" s="49">
        <f t="shared" ref="S16:S65" si="10">R16*$A$7*$A$10</f>
        <v>9.5669785919074102E-2</v>
      </c>
      <c r="T16">
        <f t="shared" ref="T16:T65" si="11">O16*B16*(1-$A$6)*$H$7</f>
        <v>1.0104614417094913</v>
      </c>
      <c r="U16" s="51">
        <f>INDEX((WasteGenWTE!$L$2:$L$52),MATCH(A16,WasteGenWTE!$A$2:$A$52,0))</f>
        <v>5.3977641116960005</v>
      </c>
      <c r="V16" s="51">
        <f t="shared" ref="V16:V65" si="12">U16*B16*$A$6*$I$7</f>
        <v>1.9431950802105601E-2</v>
      </c>
      <c r="W16" s="51">
        <f>V16+(W15*$I$9)</f>
        <v>3.2570722248390388E-2</v>
      </c>
      <c r="X16" s="51">
        <f>W15*(1-$I$9)</f>
        <v>4.6799921290146916E-4</v>
      </c>
      <c r="Y16" s="36">
        <f t="shared" ref="Y16:Y65" si="13">X16*$A$7*$A$10</f>
        <v>3.1199947526764607E-4</v>
      </c>
      <c r="Z16">
        <f t="shared" ref="Z16:Z65" si="14">U16*B16*(1-$A$6)*$I$7</f>
        <v>6.4773169340352002E-3</v>
      </c>
      <c r="AA16" s="54">
        <f>INDEX((WasteGenWTE!$M$2:$M$52),MATCH(A16,WasteGenWTE!$A$2:$A$52,0))</f>
        <v>13.49441027924</v>
      </c>
      <c r="AB16" s="54">
        <f t="shared" ref="AB16:AB65" si="15">AA16*B16*$A$6*$J$7</f>
        <v>0.38863901604211193</v>
      </c>
      <c r="AC16" s="54">
        <f>AB16+AC15*$J$9</f>
        <v>0.64237639347216891</v>
      </c>
      <c r="AD16" s="54">
        <f>AC15*(1-$J$9)</f>
        <v>1.8398035753668097E-2</v>
      </c>
      <c r="AE16" s="21">
        <f t="shared" ref="AE16:AE65" si="16">AD16*$A$7*$A$10</f>
        <v>1.2265357169112064E-2</v>
      </c>
      <c r="AF16">
        <f t="shared" ref="AF16:AF65" si="17">AA16*B16*(1-$A$6)*$J$7</f>
        <v>0.129546338680704</v>
      </c>
      <c r="AG16" s="58">
        <f>INDEX((WasteGenWTE!$N$2:$N$52),MATCH(A16,WasteGenWTE!$A$2:$A$52,0))</f>
        <v>0.80966461675440005</v>
      </c>
      <c r="AH16" s="58">
        <f t="shared" ref="AH16:AH65" si="18">AG16*$K$7*B16*$A$6</f>
        <v>1.1659170481263361E-3</v>
      </c>
      <c r="AI16" s="58">
        <f>AH16+(AI15*$K$9)</f>
        <v>1.9425066855333927E-3</v>
      </c>
      <c r="AJ16" s="58">
        <f>AI15*(1-$K$9)</f>
        <v>3.9816602144118753E-5</v>
      </c>
      <c r="AK16" s="56">
        <f t="shared" ref="AK16:AK65" si="19">AJ16*$A$7*$A$10</f>
        <v>2.6544401429412499E-5</v>
      </c>
      <c r="AL16">
        <f t="shared" ref="AL16:AL29" si="20">AG16*$K$7*B16*(1-$A$6)</f>
        <v>3.8863901604211201E-4</v>
      </c>
      <c r="AM16" s="62">
        <f>INDEX((WasteGenWTE!$P$2:$P$52),MATCH(A16,WasteGenWTE!$A$2:$A$52,0))</f>
        <v>0</v>
      </c>
      <c r="AN16" s="62">
        <f t="shared" ref="AN16:AN65" si="21">AM16*$L$7*$A$6*B16</f>
        <v>0</v>
      </c>
      <c r="AO16" s="62"/>
      <c r="AP16" s="62"/>
      <c r="AQ16" s="60">
        <f t="shared" ref="AQ16:AQ65" si="22">AP16*$A$7*$A$10</f>
        <v>0</v>
      </c>
      <c r="AS16" s="68">
        <f>INDEX((WasteGenWTE!$Q$2:$Q$52),MATCH(A16,WasteGenWTE!$A$2:$A$52,0))</f>
        <v>0</v>
      </c>
      <c r="AT16" s="68">
        <f t="shared" ref="AT16:AT65" si="23">AS16*$M$7*$A$6*B16</f>
        <v>0</v>
      </c>
      <c r="AU16" s="68"/>
      <c r="AV16" s="68"/>
      <c r="AW16" s="64"/>
      <c r="AY16" s="2">
        <f t="shared" ref="AY16:AY65" si="24">AW16+AQ16+AK16+AE16+Y16+S16+M16+G16</f>
        <v>5.1299360902327313</v>
      </c>
      <c r="AZ16" s="2">
        <f t="shared" ref="AZ16:AZ65" si="25">AY16*$A$4</f>
        <v>128.24840225581829</v>
      </c>
      <c r="BA16">
        <f t="shared" ref="BA16:BA65" si="26">AQ16+AK16+AE16+Y16+S16+M16+G16</f>
        <v>5.1299360902327313</v>
      </c>
      <c r="BB16">
        <f t="shared" ref="BB16:BB65" si="27">BA16*$A$4</f>
        <v>128.24840225581829</v>
      </c>
      <c r="BC16" s="38"/>
      <c r="BD16" s="121"/>
      <c r="BE16" s="2">
        <f t="shared" ref="BE16:BE65" si="28">AY16-BC16</f>
        <v>5.1299360902327313</v>
      </c>
      <c r="BF16">
        <f t="shared" ref="BF16:BF65" si="29">BA16-BC16</f>
        <v>5.1299360902327313</v>
      </c>
      <c r="BH16" s="2">
        <f t="shared" ref="BH16:BI46" si="30">BE16*$A$4</f>
        <v>128.24840225581829</v>
      </c>
      <c r="BI16">
        <f t="shared" si="30"/>
        <v>128.24840225581829</v>
      </c>
      <c r="BK16">
        <f t="shared" ref="BK16:BK28" si="31">AR16+AL16+AF16+Z16+T16+N16+H16</f>
        <v>22.03622084860379</v>
      </c>
      <c r="BL16">
        <f>BK16+BL15</f>
        <v>37.466570911534184</v>
      </c>
      <c r="BN16">
        <f>BN15+1</f>
        <v>2001</v>
      </c>
    </row>
    <row r="17" spans="1:66" x14ac:dyDescent="0.25">
      <c r="A17" s="24">
        <f t="shared" ref="A17:A29" si="32">A16+1</f>
        <v>2002</v>
      </c>
      <c r="B17" s="24">
        <v>1</v>
      </c>
      <c r="C17" s="40">
        <f>INDEX((WasteGenWTE!$I$2:$I$52),MATCH(A17,WasteGenWTE!$A$2:$A$52,0))</f>
        <v>54.586830322499999</v>
      </c>
      <c r="D17" s="40">
        <f t="shared" si="2"/>
        <v>7.7786233209562496</v>
      </c>
      <c r="E17" s="40">
        <f t="shared" si="3"/>
        <v>13.233392882584454</v>
      </c>
      <c r="F17" s="40">
        <f t="shared" ref="F17:F65" si="33">E16*(1-$F$9)</f>
        <v>2.6827903903505956</v>
      </c>
      <c r="G17" s="34">
        <f t="shared" si="4"/>
        <v>1.7885269269003969</v>
      </c>
      <c r="H17">
        <f t="shared" si="5"/>
        <v>2.59287444031875</v>
      </c>
      <c r="I17" s="45">
        <f>INDEX((WasteGenWTE!$J$2:$J$52),MATCH(A17,WasteGenWTE!$A$2:$A$52,0))</f>
        <v>181.95610107499999</v>
      </c>
      <c r="J17" s="45">
        <f t="shared" si="6"/>
        <v>80.242640574074997</v>
      </c>
      <c r="K17" s="45">
        <f t="shared" ref="K17:K44" si="34">J17+K16*$G$9</f>
        <v>156.91474990911269</v>
      </c>
      <c r="L17" s="45">
        <f t="shared" ref="L17:L65" si="35">K16*(1-$G$9)</f>
        <v>14.207713820747964</v>
      </c>
      <c r="M17" s="43">
        <f t="shared" si="7"/>
        <v>9.4718092138319747</v>
      </c>
      <c r="N17">
        <f t="shared" si="8"/>
        <v>26.747546858024997</v>
      </c>
      <c r="O17" s="48">
        <f>INDEX((WasteGenWTE!$K$2:$K$52),MATCH(A17,WasteGenWTE!$A$2:$A$52,0))</f>
        <v>43.669464257999998</v>
      </c>
      <c r="P17" s="48">
        <f t="shared" si="9"/>
        <v>4.2577727651549999</v>
      </c>
      <c r="Q17" s="48">
        <f t="shared" ref="Q17:Q65" si="36">P17+(Q16*$H$9)</f>
        <v>8.929565443904993</v>
      </c>
      <c r="R17" s="48">
        <f t="shared" ref="R17:R65" si="37">Q16*(1-$H$9)</f>
        <v>0.33874319033292577</v>
      </c>
      <c r="S17" s="49">
        <f t="shared" si="10"/>
        <v>0.22582879355528385</v>
      </c>
      <c r="T17">
        <f t="shared" si="11"/>
        <v>1.419257588385</v>
      </c>
      <c r="U17" s="51">
        <f>INDEX((WasteGenWTE!$L$2:$L$52),MATCH(A17,WasteGenWTE!$A$2:$A$52,0))</f>
        <v>7.2782440429999999</v>
      </c>
      <c r="V17" s="51">
        <f t="shared" si="12"/>
        <v>2.7293415161250001E-2</v>
      </c>
      <c r="W17" s="51">
        <f t="shared" ref="W17:W65" si="38">V17+(W16*$I$9)</f>
        <v>5.8743880975716582E-2</v>
      </c>
      <c r="X17" s="51">
        <f t="shared" ref="X17:X65" si="39">W16*(1-$I$9)</f>
        <v>1.1202564339238064E-3</v>
      </c>
      <c r="Y17" s="36">
        <f t="shared" si="13"/>
        <v>7.4683762261587095E-4</v>
      </c>
      <c r="Z17">
        <f t="shared" si="14"/>
        <v>9.0978050537499997E-3</v>
      </c>
      <c r="AA17" s="54">
        <f>INDEX((WasteGenWTE!$M$2:$M$52),MATCH(A17,WasteGenWTE!$A$2:$A$52,0))</f>
        <v>18.195610107499999</v>
      </c>
      <c r="AB17" s="54">
        <f t="shared" si="15"/>
        <v>0.54586830322499991</v>
      </c>
      <c r="AC17" s="54">
        <f t="shared" ref="AC17:AC65" si="40">AB17+AC16*$J$9</f>
        <v>1.1448160825519218</v>
      </c>
      <c r="AD17" s="54">
        <f t="shared" ref="AD17:AD65" si="41">AC16*(1-$J$9)</f>
        <v>4.3428614145246888E-2</v>
      </c>
      <c r="AE17" s="21">
        <f t="shared" si="16"/>
        <v>2.895240943016459E-2</v>
      </c>
      <c r="AF17">
        <f t="shared" si="17"/>
        <v>0.18195610107499999</v>
      </c>
      <c r="AG17" s="58">
        <f>INDEX((WasteGenWTE!$N$2:$N$52),MATCH(A17,WasteGenWTE!$A$2:$A$52,0))</f>
        <v>1.09173660645</v>
      </c>
      <c r="AH17" s="58">
        <f t="shared" si="18"/>
        <v>1.6376049096750002E-3</v>
      </c>
      <c r="AI17" s="58">
        <f t="shared" ref="AI17:AI65" si="42">AH17+(AI16*$K$9)</f>
        <v>3.4853744262437186E-3</v>
      </c>
      <c r="AJ17" s="58">
        <f t="shared" ref="AJ17:AJ65" si="43">AI16*(1-$K$9)</f>
        <v>9.4737168964674105E-5</v>
      </c>
      <c r="AK17" s="56">
        <f t="shared" si="19"/>
        <v>6.3158112643116061E-5</v>
      </c>
      <c r="AL17">
        <f t="shared" si="20"/>
        <v>5.4586830322500004E-4</v>
      </c>
      <c r="AM17" s="62">
        <f>INDEX((WasteGenWTE!$P$2:$P$52),MATCH(A17,WasteGenWTE!$A$2:$A$52,0))</f>
        <v>0</v>
      </c>
      <c r="AN17" s="62">
        <f t="shared" si="21"/>
        <v>0</v>
      </c>
      <c r="AO17" s="62"/>
      <c r="AP17" s="62"/>
      <c r="AQ17" s="60">
        <f t="shared" si="22"/>
        <v>0</v>
      </c>
      <c r="AS17" s="68">
        <f>INDEX((WasteGenWTE!$Q$2:$Q$52),MATCH(A17,WasteGenWTE!$A$2:$A$52,0))</f>
        <v>0</v>
      </c>
      <c r="AT17" s="68">
        <f t="shared" si="23"/>
        <v>0</v>
      </c>
      <c r="AU17" s="68"/>
      <c r="AV17" s="68"/>
      <c r="AW17" s="64"/>
      <c r="AY17" s="2">
        <f t="shared" si="24"/>
        <v>11.51592733945308</v>
      </c>
      <c r="AZ17" s="2">
        <f t="shared" si="25"/>
        <v>287.89818348632701</v>
      </c>
      <c r="BA17">
        <f t="shared" si="26"/>
        <v>11.51592733945308</v>
      </c>
      <c r="BB17">
        <f t="shared" si="27"/>
        <v>287.89818348632701</v>
      </c>
      <c r="BC17" s="38"/>
      <c r="BD17" s="121"/>
      <c r="BE17" s="2">
        <f t="shared" si="28"/>
        <v>11.51592733945308</v>
      </c>
      <c r="BF17">
        <f t="shared" si="29"/>
        <v>11.51592733945308</v>
      </c>
      <c r="BH17" s="2">
        <f t="shared" si="30"/>
        <v>287.89818348632701</v>
      </c>
      <c r="BI17">
        <f t="shared" si="30"/>
        <v>287.89818348632701</v>
      </c>
      <c r="BK17">
        <f t="shared" si="31"/>
        <v>30.951278661160721</v>
      </c>
      <c r="BL17">
        <f t="shared" ref="BL17:BL65" si="44">BK17+BL16</f>
        <v>68.417849572694905</v>
      </c>
      <c r="BN17">
        <f t="shared" ref="BN17:BN65" si="45">BN16+1</f>
        <v>2002</v>
      </c>
    </row>
    <row r="18" spans="1:66" x14ac:dyDescent="0.25">
      <c r="A18" s="24">
        <f t="shared" si="32"/>
        <v>2003</v>
      </c>
      <c r="B18" s="24">
        <v>1</v>
      </c>
      <c r="C18" s="40">
        <f>INDEX((WasteGenWTE!$I$2:$I$52),MATCH(A18,WasteGenWTE!$A$2:$A$52,0))</f>
        <v>55.867108239000004</v>
      </c>
      <c r="D18" s="40">
        <f t="shared" si="2"/>
        <v>7.9610629240575008</v>
      </c>
      <c r="E18" s="40">
        <f t="shared" si="3"/>
        <v>16.831671450319213</v>
      </c>
      <c r="F18" s="40">
        <f t="shared" si="33"/>
        <v>4.3627843563227406</v>
      </c>
      <c r="G18" s="34">
        <f t="shared" si="4"/>
        <v>2.9085229042151601</v>
      </c>
      <c r="H18">
        <f t="shared" si="5"/>
        <v>2.6536876413525001</v>
      </c>
      <c r="I18" s="45">
        <f>INDEX((WasteGenWTE!$J$2:$J$52),MATCH(A18,WasteGenWTE!$A$2:$A$52,0))</f>
        <v>186.22369413000001</v>
      </c>
      <c r="J18" s="45">
        <f t="shared" si="6"/>
        <v>82.124649111330001</v>
      </c>
      <c r="K18" s="45">
        <f t="shared" si="34"/>
        <v>214.50810281466897</v>
      </c>
      <c r="L18" s="45">
        <f t="shared" si="35"/>
        <v>24.531296205773714</v>
      </c>
      <c r="M18" s="43">
        <f t="shared" si="7"/>
        <v>16.354197470515807</v>
      </c>
      <c r="N18">
        <f t="shared" si="8"/>
        <v>27.374883037109999</v>
      </c>
      <c r="O18" s="48">
        <f>INDEX((WasteGenWTE!$K$2:$K$52),MATCH(A18,WasteGenWTE!$A$2:$A$52,0))</f>
        <v>44.693686591199999</v>
      </c>
      <c r="P18" s="48">
        <f t="shared" si="9"/>
        <v>4.3576344426420004</v>
      </c>
      <c r="Q18" s="48">
        <f t="shared" si="36"/>
        <v>12.683506076984731</v>
      </c>
      <c r="R18" s="48">
        <f t="shared" si="37"/>
        <v>0.60369380956226193</v>
      </c>
      <c r="S18" s="49">
        <f t="shared" si="10"/>
        <v>0.40246253970817458</v>
      </c>
      <c r="T18">
        <f t="shared" si="11"/>
        <v>1.4525448142140001</v>
      </c>
      <c r="U18" s="51">
        <f>INDEX((WasteGenWTE!$L$2:$L$52),MATCH(A18,WasteGenWTE!$A$2:$A$52,0))</f>
        <v>7.4489477652000007</v>
      </c>
      <c r="V18" s="51">
        <f t="shared" si="12"/>
        <v>2.7933554119500003E-2</v>
      </c>
      <c r="W18" s="51">
        <f t="shared" si="38"/>
        <v>8.4656963761641751E-2</v>
      </c>
      <c r="X18" s="51">
        <f t="shared" si="39"/>
        <v>2.0204713335748325E-3</v>
      </c>
      <c r="Y18" s="36">
        <f t="shared" si="13"/>
        <v>1.3469808890498882E-3</v>
      </c>
      <c r="Z18">
        <f t="shared" si="14"/>
        <v>9.311184706500001E-3</v>
      </c>
      <c r="AA18" s="54">
        <f>INDEX((WasteGenWTE!$M$2:$M$52),MATCH(A18,WasteGenWTE!$A$2:$A$52,0))</f>
        <v>18.622369413000001</v>
      </c>
      <c r="AB18" s="54">
        <f t="shared" si="15"/>
        <v>0.55867108239000007</v>
      </c>
      <c r="AC18" s="54">
        <f t="shared" si="40"/>
        <v>1.6260905226903499</v>
      </c>
      <c r="AD18" s="54">
        <f t="shared" si="41"/>
        <v>7.7396642251572015E-2</v>
      </c>
      <c r="AE18" s="21">
        <f t="shared" si="16"/>
        <v>5.1597761501048008E-2</v>
      </c>
      <c r="AF18">
        <f t="shared" si="17"/>
        <v>0.18622369413000001</v>
      </c>
      <c r="AG18" s="58">
        <f>INDEX((WasteGenWTE!$N$2:$N$52),MATCH(A18,WasteGenWTE!$A$2:$A$52,0))</f>
        <v>1.1173421647800001</v>
      </c>
      <c r="AH18" s="58">
        <f t="shared" si="18"/>
        <v>1.6760132471700002E-3</v>
      </c>
      <c r="AI18" s="58">
        <f t="shared" si="42"/>
        <v>4.991403956815319E-3</v>
      </c>
      <c r="AJ18" s="58">
        <f t="shared" si="43"/>
        <v>1.6998371659839986E-4</v>
      </c>
      <c r="AK18" s="56">
        <f t="shared" si="19"/>
        <v>1.1332247773226657E-4</v>
      </c>
      <c r="AL18">
        <f t="shared" si="20"/>
        <v>5.5867108239000005E-4</v>
      </c>
      <c r="AM18" s="62">
        <f>INDEX((WasteGenWTE!$P$2:$P$52),MATCH(A18,WasteGenWTE!$A$2:$A$52,0))</f>
        <v>0</v>
      </c>
      <c r="AN18" s="62">
        <f t="shared" si="21"/>
        <v>0</v>
      </c>
      <c r="AO18" s="62"/>
      <c r="AP18" s="62"/>
      <c r="AQ18" s="60">
        <f t="shared" si="22"/>
        <v>0</v>
      </c>
      <c r="AS18" s="68">
        <f>INDEX((WasteGenWTE!$Q$2:$Q$52),MATCH(A18,WasteGenWTE!$A$2:$A$52,0))</f>
        <v>0</v>
      </c>
      <c r="AT18" s="68">
        <f t="shared" si="23"/>
        <v>0</v>
      </c>
      <c r="AU18" s="68"/>
      <c r="AV18" s="68"/>
      <c r="AW18" s="64"/>
      <c r="AY18" s="2">
        <f t="shared" si="24"/>
        <v>19.718240979306973</v>
      </c>
      <c r="AZ18" s="2">
        <f t="shared" si="25"/>
        <v>492.95602448267431</v>
      </c>
      <c r="BA18">
        <f t="shared" si="26"/>
        <v>19.718240979306973</v>
      </c>
      <c r="BB18">
        <f t="shared" si="27"/>
        <v>492.95602448267431</v>
      </c>
      <c r="BC18" s="38"/>
      <c r="BD18" s="25">
        <v>0.15</v>
      </c>
      <c r="BE18" s="2">
        <f t="shared" si="28"/>
        <v>19.718240979306973</v>
      </c>
      <c r="BF18">
        <f t="shared" si="29"/>
        <v>19.718240979306973</v>
      </c>
      <c r="BH18" s="2">
        <f t="shared" si="30"/>
        <v>492.95602448267431</v>
      </c>
      <c r="BI18">
        <f t="shared" si="30"/>
        <v>492.95602448267431</v>
      </c>
      <c r="BK18">
        <f t="shared" si="31"/>
        <v>31.67720904259539</v>
      </c>
      <c r="BL18">
        <f t="shared" si="44"/>
        <v>100.0950586152903</v>
      </c>
      <c r="BN18">
        <f t="shared" si="45"/>
        <v>2003</v>
      </c>
    </row>
    <row r="19" spans="1:66" x14ac:dyDescent="0.25">
      <c r="A19" s="24">
        <f t="shared" si="32"/>
        <v>2004</v>
      </c>
      <c r="B19" s="24">
        <v>1</v>
      </c>
      <c r="C19" s="40">
        <f>INDEX((WasteGenWTE!$I$2:$I$52),MATCH(A19,WasteGenWTE!$A$2:$A$52,0))</f>
        <v>57.180621595499993</v>
      </c>
      <c r="D19" s="40">
        <f t="shared" si="2"/>
        <v>8.1482385773587502</v>
      </c>
      <c r="E19" s="40">
        <f t="shared" si="3"/>
        <v>19.430845358793484</v>
      </c>
      <c r="F19" s="40">
        <f t="shared" si="33"/>
        <v>5.5490646688844816</v>
      </c>
      <c r="G19" s="34">
        <f t="shared" si="4"/>
        <v>3.6993764459229874</v>
      </c>
      <c r="H19">
        <f t="shared" si="5"/>
        <v>2.7160795257862498</v>
      </c>
      <c r="I19" s="45">
        <f>INDEX((WasteGenWTE!$J$2:$J$52),MATCH(A19,WasteGenWTE!$A$2:$A$52,0))</f>
        <v>190.60207198499998</v>
      </c>
      <c r="J19" s="45">
        <f t="shared" si="6"/>
        <v>84.055513745384985</v>
      </c>
      <c r="K19" s="45">
        <f t="shared" si="34"/>
        <v>265.02845296496093</v>
      </c>
      <c r="L19" s="45">
        <f t="shared" si="35"/>
        <v>33.535163595093053</v>
      </c>
      <c r="M19" s="43">
        <f t="shared" si="7"/>
        <v>22.356775730062033</v>
      </c>
      <c r="N19">
        <f t="shared" si="8"/>
        <v>28.018504581794996</v>
      </c>
      <c r="O19" s="48">
        <f>INDEX((WasteGenWTE!$K$2:$K$52),MATCH(A19,WasteGenWTE!$A$2:$A$52,0))</f>
        <v>45.744497276399997</v>
      </c>
      <c r="P19" s="48">
        <f t="shared" si="9"/>
        <v>4.460088484448999</v>
      </c>
      <c r="Q19" s="48">
        <f t="shared" si="36"/>
        <v>16.2861111653691</v>
      </c>
      <c r="R19" s="48">
        <f t="shared" si="37"/>
        <v>0.8574833960646292</v>
      </c>
      <c r="S19" s="49">
        <f t="shared" si="10"/>
        <v>0.57165559737641947</v>
      </c>
      <c r="T19">
        <f t="shared" si="11"/>
        <v>1.4866961614829999</v>
      </c>
      <c r="U19" s="51">
        <f>INDEX((WasteGenWTE!$L$2:$L$52),MATCH(A19,WasteGenWTE!$A$2:$A$52,0))</f>
        <v>7.6240828793999995</v>
      </c>
      <c r="V19" s="51">
        <f t="shared" si="12"/>
        <v>2.8590310797749999E-2</v>
      </c>
      <c r="W19" s="51">
        <f t="shared" si="38"/>
        <v>0.11033553352991181</v>
      </c>
      <c r="X19" s="51">
        <f t="shared" si="39"/>
        <v>2.9117410294799487E-3</v>
      </c>
      <c r="Y19" s="36">
        <f t="shared" si="13"/>
        <v>1.9411606863199656E-3</v>
      </c>
      <c r="Z19">
        <f t="shared" si="14"/>
        <v>9.5301035992500002E-3</v>
      </c>
      <c r="AA19" s="54">
        <f>INDEX((WasteGenWTE!$M$2:$M$52),MATCH(A19,WasteGenWTE!$A$2:$A$52,0))</f>
        <v>19.060207198499999</v>
      </c>
      <c r="AB19" s="54">
        <f t="shared" si="15"/>
        <v>0.57180621595500003</v>
      </c>
      <c r="AC19" s="54">
        <f t="shared" si="40"/>
        <v>2.0879629699191153</v>
      </c>
      <c r="AD19" s="54">
        <f t="shared" si="41"/>
        <v>0.1099337687262345</v>
      </c>
      <c r="AE19" s="21">
        <f t="shared" si="16"/>
        <v>7.3289179150823003E-2</v>
      </c>
      <c r="AF19">
        <f t="shared" si="17"/>
        <v>0.19060207198499998</v>
      </c>
      <c r="AG19" s="58">
        <f>INDEX((WasteGenWTE!$N$2:$N$52),MATCH(A19,WasteGenWTE!$A$2:$A$52,0))</f>
        <v>1.1436124319099998</v>
      </c>
      <c r="AH19" s="58">
        <f t="shared" si="18"/>
        <v>1.7154186478649999E-3</v>
      </c>
      <c r="AI19" s="58">
        <f t="shared" si="42"/>
        <v>6.4633889611570225E-3</v>
      </c>
      <c r="AJ19" s="58">
        <f t="shared" si="43"/>
        <v>2.4343364352329632E-4</v>
      </c>
      <c r="AK19" s="56">
        <f t="shared" si="19"/>
        <v>1.6228909568219755E-4</v>
      </c>
      <c r="AL19">
        <f t="shared" si="20"/>
        <v>5.7180621595499998E-4</v>
      </c>
      <c r="AM19" s="62">
        <f>INDEX((WasteGenWTE!$P$2:$P$52),MATCH(A19,WasteGenWTE!$A$2:$A$52,0))</f>
        <v>0</v>
      </c>
      <c r="AN19" s="62">
        <f t="shared" si="21"/>
        <v>0</v>
      </c>
      <c r="AO19" s="62"/>
      <c r="AP19" s="62"/>
      <c r="AQ19" s="60">
        <f t="shared" si="22"/>
        <v>0</v>
      </c>
      <c r="AS19" s="68">
        <f>INDEX((WasteGenWTE!$Q$2:$Q$52),MATCH(A19,WasteGenWTE!$A$2:$A$52,0))</f>
        <v>0</v>
      </c>
      <c r="AT19" s="68">
        <f t="shared" si="23"/>
        <v>0</v>
      </c>
      <c r="AU19" s="68"/>
      <c r="AV19" s="68"/>
      <c r="AW19" s="64"/>
      <c r="AY19" s="2">
        <f t="shared" si="24"/>
        <v>26.703200402294264</v>
      </c>
      <c r="AZ19" s="2">
        <f t="shared" si="25"/>
        <v>667.58001005735662</v>
      </c>
      <c r="BA19">
        <f t="shared" si="26"/>
        <v>26.703200402294264</v>
      </c>
      <c r="BB19">
        <f t="shared" si="27"/>
        <v>667.58001005735662</v>
      </c>
      <c r="BC19" s="38"/>
      <c r="BE19" s="2">
        <f t="shared" si="28"/>
        <v>26.703200402294264</v>
      </c>
      <c r="BF19">
        <f t="shared" si="29"/>
        <v>26.703200402294264</v>
      </c>
      <c r="BH19" s="2">
        <f t="shared" si="30"/>
        <v>667.58001005735662</v>
      </c>
      <c r="BI19">
        <f t="shared" si="30"/>
        <v>667.58001005735662</v>
      </c>
      <c r="BK19">
        <f t="shared" si="31"/>
        <v>32.421984250864455</v>
      </c>
      <c r="BL19">
        <f t="shared" si="44"/>
        <v>132.51704286615475</v>
      </c>
      <c r="BN19">
        <f t="shared" si="45"/>
        <v>2004</v>
      </c>
    </row>
    <row r="20" spans="1:66" x14ac:dyDescent="0.25">
      <c r="A20" s="24">
        <f t="shared" si="32"/>
        <v>2005</v>
      </c>
      <c r="B20" s="24">
        <v>1</v>
      </c>
      <c r="C20" s="40">
        <f>INDEX((WasteGenWTE!$I$2:$I$52),MATCH(A20,WasteGenWTE!$A$2:$A$52,0))</f>
        <v>58.526479286999994</v>
      </c>
      <c r="D20" s="40">
        <f t="shared" si="2"/>
        <v>8.3400232983974991</v>
      </c>
      <c r="E20" s="40">
        <f t="shared" si="3"/>
        <v>21.364908453815335</v>
      </c>
      <c r="F20" s="40">
        <f t="shared" si="33"/>
        <v>6.4059602033756473</v>
      </c>
      <c r="G20" s="34">
        <f t="shared" si="4"/>
        <v>4.2706401355837649</v>
      </c>
      <c r="H20">
        <f t="shared" si="5"/>
        <v>2.7800077661324996</v>
      </c>
      <c r="I20" s="45">
        <f>INDEX((WasteGenWTE!$J$2:$J$52),MATCH(A20,WasteGenWTE!$A$2:$A$52,0))</f>
        <v>195.08826428999998</v>
      </c>
      <c r="J20" s="45">
        <f t="shared" si="6"/>
        <v>86.033924551889982</v>
      </c>
      <c r="K20" s="45">
        <f t="shared" si="34"/>
        <v>309.62910571539703</v>
      </c>
      <c r="L20" s="45">
        <f t="shared" si="35"/>
        <v>41.433271801453863</v>
      </c>
      <c r="M20" s="43">
        <f t="shared" si="7"/>
        <v>27.622181200969241</v>
      </c>
      <c r="N20">
        <f t="shared" si="8"/>
        <v>28.677974850629997</v>
      </c>
      <c r="O20" s="48">
        <f>INDEX((WasteGenWTE!$K$2:$K$52),MATCH(A20,WasteGenWTE!$A$2:$A$52,0))</f>
        <v>46.821183429599998</v>
      </c>
      <c r="P20" s="48">
        <f t="shared" si="9"/>
        <v>4.5650653843859992</v>
      </c>
      <c r="Q20" s="48">
        <f t="shared" si="36"/>
        <v>19.75013478527741</v>
      </c>
      <c r="R20" s="48">
        <f t="shared" si="37"/>
        <v>1.10104176447769</v>
      </c>
      <c r="S20" s="49">
        <f t="shared" si="10"/>
        <v>0.73402784298512658</v>
      </c>
      <c r="T20">
        <f t="shared" si="11"/>
        <v>1.5216884614619999</v>
      </c>
      <c r="U20" s="51">
        <f>INDEX((WasteGenWTE!$L$2:$L$52),MATCH(A20,WasteGenWTE!$A$2:$A$52,0))</f>
        <v>7.8035305715999996</v>
      </c>
      <c r="V20" s="51">
        <f t="shared" si="12"/>
        <v>2.92632396435E-2</v>
      </c>
      <c r="W20" s="51">
        <f t="shared" si="38"/>
        <v>0.13580382842565117</v>
      </c>
      <c r="X20" s="51">
        <f t="shared" si="39"/>
        <v>3.7949447477606353E-3</v>
      </c>
      <c r="Y20" s="36">
        <f t="shared" si="13"/>
        <v>2.5299631651737567E-3</v>
      </c>
      <c r="Z20">
        <f t="shared" si="14"/>
        <v>9.7544132144999993E-3</v>
      </c>
      <c r="AA20" s="54">
        <f>INDEX((WasteGenWTE!$M$2:$M$52),MATCH(A20,WasteGenWTE!$A$2:$A$52,0))</f>
        <v>19.508826428999999</v>
      </c>
      <c r="AB20" s="54">
        <f t="shared" si="15"/>
        <v>0.58526479286999999</v>
      </c>
      <c r="AC20" s="54">
        <f t="shared" si="40"/>
        <v>2.5320685622150525</v>
      </c>
      <c r="AD20" s="54">
        <f t="shared" si="41"/>
        <v>0.14115920057406281</v>
      </c>
      <c r="AE20" s="21">
        <f t="shared" si="16"/>
        <v>9.4106133716041873E-2</v>
      </c>
      <c r="AF20">
        <f t="shared" si="17"/>
        <v>0.19508826429000001</v>
      </c>
      <c r="AG20" s="58">
        <f>INDEX((WasteGenWTE!$N$2:$N$52),MATCH(A20,WasteGenWTE!$A$2:$A$52,0))</f>
        <v>1.17052958574</v>
      </c>
      <c r="AH20" s="58">
        <f t="shared" si="18"/>
        <v>1.7557943786099999E-3</v>
      </c>
      <c r="AI20" s="58">
        <f t="shared" si="42"/>
        <v>7.9039601404556625E-3</v>
      </c>
      <c r="AJ20" s="58">
        <f t="shared" si="43"/>
        <v>3.1522319931136017E-4</v>
      </c>
      <c r="AK20" s="56">
        <f t="shared" si="19"/>
        <v>2.1014879954090677E-4</v>
      </c>
      <c r="AL20">
        <f t="shared" si="20"/>
        <v>5.8526479286999996E-4</v>
      </c>
      <c r="AM20" s="62">
        <f>INDEX((WasteGenWTE!$P$2:$P$52),MATCH(A20,WasteGenWTE!$A$2:$A$52,0))</f>
        <v>5.9130000000000003</v>
      </c>
      <c r="AN20" s="62">
        <f>AM20*$L$7*$A$6*B20</f>
        <v>0.13304250000000001</v>
      </c>
      <c r="AO20" s="62">
        <f>AN20</f>
        <v>0.13304250000000001</v>
      </c>
      <c r="AP20" s="62"/>
      <c r="AQ20" s="60">
        <f t="shared" si="22"/>
        <v>0</v>
      </c>
      <c r="AR20">
        <f>AM20*$L$7*(1-$A$6)*B20</f>
        <v>4.4347499999999998E-2</v>
      </c>
      <c r="AS20" s="68">
        <f>INDEX((WasteGenWTE!$Q$2:$Q$52),MATCH(A20,WasteGenWTE!$A$2:$A$52,0))</f>
        <v>0.53685400000000005</v>
      </c>
      <c r="AT20" s="68">
        <f t="shared" si="23"/>
        <v>6.0396075000000004E-3</v>
      </c>
      <c r="AU20" s="68">
        <f>AT20</f>
        <v>6.0396075000000004E-3</v>
      </c>
      <c r="AV20" s="68">
        <v>0</v>
      </c>
      <c r="AW20" s="64">
        <f>AV20*$A$7*$A$10</f>
        <v>0</v>
      </c>
      <c r="AY20" s="2">
        <f t="shared" si="24"/>
        <v>32.723695425218892</v>
      </c>
      <c r="AZ20" s="2">
        <f t="shared" si="25"/>
        <v>818.09238563047234</v>
      </c>
      <c r="BA20">
        <f t="shared" si="26"/>
        <v>32.723695425218892</v>
      </c>
      <c r="BB20">
        <f t="shared" si="27"/>
        <v>818.09238563047234</v>
      </c>
      <c r="BC20" s="38"/>
      <c r="BE20" s="2">
        <f t="shared" si="28"/>
        <v>32.723695425218892</v>
      </c>
      <c r="BF20">
        <f t="shared" si="29"/>
        <v>32.723695425218892</v>
      </c>
      <c r="BH20" s="2">
        <f t="shared" si="30"/>
        <v>818.09238563047234</v>
      </c>
      <c r="BI20">
        <f t="shared" si="30"/>
        <v>818.09238563047234</v>
      </c>
      <c r="BK20">
        <f t="shared" si="31"/>
        <v>33.229446520521869</v>
      </c>
      <c r="BL20">
        <f t="shared" si="44"/>
        <v>165.74648938667661</v>
      </c>
      <c r="BN20">
        <f t="shared" si="45"/>
        <v>2005</v>
      </c>
    </row>
    <row r="21" spans="1:66" x14ac:dyDescent="0.25">
      <c r="A21" s="24">
        <f t="shared" si="32"/>
        <v>2006</v>
      </c>
      <c r="B21" s="24">
        <v>1</v>
      </c>
      <c r="C21" s="40">
        <f>INDEX((WasteGenWTE!$I$2:$I$52),MATCH(A21,WasteGenWTE!$A$2:$A$52,0))</f>
        <v>61.056597101999998</v>
      </c>
      <c r="D21" s="40">
        <f t="shared" si="2"/>
        <v>8.7005650870349989</v>
      </c>
      <c r="E21" s="40">
        <f t="shared" si="3"/>
        <v>23.021891505343714</v>
      </c>
      <c r="F21" s="40">
        <f t="shared" si="33"/>
        <v>7.0435820355066197</v>
      </c>
      <c r="G21" s="34">
        <f t="shared" si="4"/>
        <v>4.6957213570044125</v>
      </c>
      <c r="H21">
        <f t="shared" si="5"/>
        <v>2.9001883623449998</v>
      </c>
      <c r="I21" s="45">
        <f>INDEX((WasteGenWTE!$J$2:$J$52),MATCH(A21,WasteGenWTE!$A$2:$A$52,0))</f>
        <v>203.52199034</v>
      </c>
      <c r="J21" s="45">
        <f t="shared" si="6"/>
        <v>89.753197739939992</v>
      </c>
      <c r="K21" s="45">
        <f t="shared" si="34"/>
        <v>350.9763804262227</v>
      </c>
      <c r="L21" s="45">
        <f t="shared" si="35"/>
        <v>48.405923029114291</v>
      </c>
      <c r="M21" s="43">
        <f t="shared" si="7"/>
        <v>32.270615352742858</v>
      </c>
      <c r="N21">
        <f t="shared" si="8"/>
        <v>29.917732579979997</v>
      </c>
      <c r="O21" s="48">
        <f>INDEX((WasteGenWTE!$K$2:$K$52),MATCH(A21,WasteGenWTE!$A$2:$A$52,0))</f>
        <v>48.845277681599995</v>
      </c>
      <c r="P21" s="48">
        <f t="shared" si="9"/>
        <v>4.7624145739559989</v>
      </c>
      <c r="Q21" s="48">
        <f t="shared" si="36"/>
        <v>23.177318190058152</v>
      </c>
      <c r="R21" s="48">
        <f t="shared" si="37"/>
        <v>1.3352311691752603</v>
      </c>
      <c r="S21" s="49">
        <f t="shared" si="10"/>
        <v>0.89015411278350687</v>
      </c>
      <c r="T21">
        <f t="shared" si="11"/>
        <v>1.5874715246519999</v>
      </c>
      <c r="U21" s="51">
        <f>INDEX((WasteGenWTE!$L$2:$L$52),MATCH(A21,WasteGenWTE!$A$2:$A$52,0))</f>
        <v>8.140879613600001</v>
      </c>
      <c r="V21" s="51">
        <f t="shared" si="12"/>
        <v>3.0528298551000008E-2</v>
      </c>
      <c r="W21" s="51">
        <f t="shared" si="38"/>
        <v>0.16166121082732204</v>
      </c>
      <c r="X21" s="51">
        <f t="shared" si="39"/>
        <v>4.6709161493291348E-3</v>
      </c>
      <c r="Y21" s="36">
        <f t="shared" si="13"/>
        <v>3.1139440995527562E-3</v>
      </c>
      <c r="Z21">
        <f t="shared" si="14"/>
        <v>1.0176099517000001E-2</v>
      </c>
      <c r="AA21" s="54">
        <f>INDEX((WasteGenWTE!$M$2:$M$52),MATCH(A21,WasteGenWTE!$A$2:$A$52,0))</f>
        <v>20.352199034000002</v>
      </c>
      <c r="AB21" s="54">
        <f t="shared" si="15"/>
        <v>0.6105659710200001</v>
      </c>
      <c r="AC21" s="54">
        <f t="shared" si="40"/>
        <v>2.9714510500074551</v>
      </c>
      <c r="AD21" s="54">
        <f t="shared" si="41"/>
        <v>0.17118348322759747</v>
      </c>
      <c r="AE21" s="21">
        <f t="shared" si="16"/>
        <v>0.11412232215173164</v>
      </c>
      <c r="AF21">
        <f t="shared" si="17"/>
        <v>0.20352199034000001</v>
      </c>
      <c r="AG21" s="58">
        <f>INDEX((WasteGenWTE!$N$2:$N$52),MATCH(A21,WasteGenWTE!$A$2:$A$52,0))</f>
        <v>1.22113194204</v>
      </c>
      <c r="AH21" s="58">
        <f t="shared" si="18"/>
        <v>1.8316979130599998E-3</v>
      </c>
      <c r="AI21" s="58">
        <f t="shared" si="42"/>
        <v>9.350177368742222E-3</v>
      </c>
      <c r="AJ21" s="58">
        <f t="shared" si="43"/>
        <v>3.8548068477343994E-4</v>
      </c>
      <c r="AK21" s="56">
        <f t="shared" si="19"/>
        <v>2.5698712318229328E-4</v>
      </c>
      <c r="AL21">
        <f t="shared" si="20"/>
        <v>6.1056597101999995E-4</v>
      </c>
      <c r="AM21" s="62">
        <f>INDEX((WasteGenWTE!$P$2:$P$52),MATCH(A21,WasteGenWTE!$A$2:$A$52,0))</f>
        <v>8.0559999999999992</v>
      </c>
      <c r="AN21" s="62">
        <f t="shared" si="21"/>
        <v>0.18125999999999998</v>
      </c>
      <c r="AO21" s="62">
        <f>AN21+AO20*$L$9</f>
        <v>0.31037049989712739</v>
      </c>
      <c r="AP21" s="62">
        <f>AO20*(1-$L$9)</f>
        <v>3.9320001028726043E-3</v>
      </c>
      <c r="AQ21" s="60">
        <f t="shared" si="22"/>
        <v>2.6213334019150694E-3</v>
      </c>
      <c r="AR21">
        <f t="shared" ref="AR21:AR65" si="46">AM21*$L$7*(1-$A$6)*B21</f>
        <v>6.0419999999999995E-2</v>
      </c>
      <c r="AS21" s="68">
        <f>INDEX((WasteGenWTE!$Q$2:$Q$52),MATCH(A21,WasteGenWTE!$A$2:$A$52,0))</f>
        <v>0.49882599999999999</v>
      </c>
      <c r="AT21" s="68">
        <f t="shared" si="23"/>
        <v>5.6117924999999997E-3</v>
      </c>
      <c r="AU21" s="68">
        <f>AT21+AU20*$M$9</f>
        <v>1.0707196853801643E-2</v>
      </c>
      <c r="AV21" s="68">
        <f>AU20*(1-$M$9)</f>
        <v>9.442031461983566E-4</v>
      </c>
      <c r="AW21" s="64">
        <f t="shared" ref="AW21:AW65" si="47">AV21*$A$7*$A$10</f>
        <v>6.2946876413223773E-4</v>
      </c>
      <c r="AY21" s="2">
        <f t="shared" si="24"/>
        <v>37.977234878071286</v>
      </c>
      <c r="AZ21" s="2">
        <f t="shared" si="25"/>
        <v>949.43087195178214</v>
      </c>
      <c r="BA21">
        <f t="shared" si="26"/>
        <v>37.976605409307155</v>
      </c>
      <c r="BB21">
        <f t="shared" si="27"/>
        <v>949.41513523267884</v>
      </c>
      <c r="BC21" s="38"/>
      <c r="BE21" s="2">
        <f t="shared" si="28"/>
        <v>37.977234878071286</v>
      </c>
      <c r="BF21">
        <f t="shared" si="29"/>
        <v>37.976605409307155</v>
      </c>
      <c r="BH21" s="2">
        <f t="shared" si="30"/>
        <v>949.43087195178214</v>
      </c>
      <c r="BI21" s="67">
        <f t="shared" si="30"/>
        <v>949.41513523267884</v>
      </c>
      <c r="BK21">
        <f t="shared" si="31"/>
        <v>34.680121122805019</v>
      </c>
      <c r="BL21">
        <f t="shared" si="44"/>
        <v>200.42661050948163</v>
      </c>
      <c r="BN21">
        <f t="shared" si="45"/>
        <v>2006</v>
      </c>
    </row>
    <row r="22" spans="1:66" x14ac:dyDescent="0.25">
      <c r="A22" s="24">
        <f t="shared" si="32"/>
        <v>2007</v>
      </c>
      <c r="B22" s="24">
        <v>1</v>
      </c>
      <c r="C22" s="40">
        <f>INDEX((WasteGenWTE!$I$2:$I$52),MATCH(A22,WasteGenWTE!$A$2:$A$52,0))</f>
        <v>59.162898941999998</v>
      </c>
      <c r="D22" s="40">
        <f t="shared" si="2"/>
        <v>8.4307130992349997</v>
      </c>
      <c r="E22" s="40">
        <f t="shared" si="3"/>
        <v>23.862748472924494</v>
      </c>
      <c r="F22" s="40">
        <f t="shared" si="33"/>
        <v>7.5898561316542219</v>
      </c>
      <c r="G22" s="34">
        <f t="shared" si="4"/>
        <v>5.059904087769481</v>
      </c>
      <c r="H22">
        <f t="shared" si="5"/>
        <v>2.810237699745</v>
      </c>
      <c r="I22" s="45">
        <f>INDEX((WasteGenWTE!$J$2:$J$52),MATCH(A22,WasteGenWTE!$A$2:$A$52,0))</f>
        <v>197.20966314</v>
      </c>
      <c r="J22" s="45">
        <f t="shared" si="6"/>
        <v>86.969461444740006</v>
      </c>
      <c r="K22" s="45">
        <f t="shared" si="34"/>
        <v>383.07588506669174</v>
      </c>
      <c r="L22" s="45">
        <f t="shared" si="35"/>
        <v>54.869956804270934</v>
      </c>
      <c r="M22" s="43">
        <f t="shared" si="7"/>
        <v>36.57997120284729</v>
      </c>
      <c r="N22">
        <f t="shared" si="8"/>
        <v>28.989820481579997</v>
      </c>
      <c r="O22" s="48">
        <f>INDEX((WasteGenWTE!$K$2:$K$52),MATCH(A22,WasteGenWTE!$A$2:$A$52,0))</f>
        <v>47.330319153600001</v>
      </c>
      <c r="P22" s="48">
        <f t="shared" si="9"/>
        <v>4.6147061174760005</v>
      </c>
      <c r="Q22" s="48">
        <f t="shared" si="36"/>
        <v>26.22509435987994</v>
      </c>
      <c r="R22" s="48">
        <f t="shared" si="37"/>
        <v>1.5669299476542125</v>
      </c>
      <c r="S22" s="49">
        <f t="shared" si="10"/>
        <v>1.0446199651028083</v>
      </c>
      <c r="T22">
        <f t="shared" si="11"/>
        <v>1.5382353724920002</v>
      </c>
      <c r="U22" s="51">
        <f>INDEX((WasteGenWTE!$L$2:$L$52),MATCH(A22,WasteGenWTE!$A$2:$A$52,0))</f>
        <v>7.8883865256000005</v>
      </c>
      <c r="V22" s="51">
        <f t="shared" si="12"/>
        <v>2.9581449471000002E-2</v>
      </c>
      <c r="W22" s="51">
        <f t="shared" si="38"/>
        <v>0.18568239024461852</v>
      </c>
      <c r="X22" s="51">
        <f t="shared" si="39"/>
        <v>5.5602700537035312E-3</v>
      </c>
      <c r="Y22" s="36">
        <f t="shared" si="13"/>
        <v>3.7068467024690206E-3</v>
      </c>
      <c r="Z22">
        <f t="shared" si="14"/>
        <v>9.8604831570000013E-3</v>
      </c>
      <c r="AA22" s="54">
        <f>INDEX((WasteGenWTE!$M$2:$M$52),MATCH(A22,WasteGenWTE!$A$2:$A$52,0))</f>
        <v>19.720966314000002</v>
      </c>
      <c r="AB22" s="54">
        <f t="shared" si="15"/>
        <v>0.59162898942000008</v>
      </c>
      <c r="AC22" s="54">
        <f t="shared" si="40"/>
        <v>3.3621915845999921</v>
      </c>
      <c r="AD22" s="54">
        <f t="shared" si="41"/>
        <v>0.20088845482746312</v>
      </c>
      <c r="AE22" s="21">
        <f t="shared" si="16"/>
        <v>0.13392563655164208</v>
      </c>
      <c r="AF22">
        <f t="shared" si="17"/>
        <v>0.19720966314000002</v>
      </c>
      <c r="AG22" s="58">
        <f>INDEX((WasteGenWTE!$N$2:$N$52),MATCH(A22,WasteGenWTE!$A$2:$A$52,0))</f>
        <v>1.1832579788399999</v>
      </c>
      <c r="AH22" s="58">
        <f t="shared" si="18"/>
        <v>1.77488696826E-3</v>
      </c>
      <c r="AI22" s="58">
        <f t="shared" si="42"/>
        <v>1.0669050805708263E-2</v>
      </c>
      <c r="AJ22" s="58">
        <f t="shared" si="43"/>
        <v>4.5601353129395768E-4</v>
      </c>
      <c r="AK22" s="56">
        <f t="shared" si="19"/>
        <v>3.0400902086263844E-4</v>
      </c>
      <c r="AL22">
        <f t="shared" si="20"/>
        <v>5.9162898942E-4</v>
      </c>
      <c r="AM22" s="62">
        <f>INDEX((WasteGenWTE!$P$2:$P$52),MATCH(A22,WasteGenWTE!$A$2:$A$52,0))</f>
        <v>13.077</v>
      </c>
      <c r="AN22" s="62">
        <f t="shared" si="21"/>
        <v>0.29423250000000001</v>
      </c>
      <c r="AO22" s="62">
        <f t="shared" ref="AO22:AO65" si="48">AN22+AO21*$L$9</f>
        <v>0.59543016537038507</v>
      </c>
      <c r="AP22" s="62">
        <f t="shared" ref="AP22:AP65" si="49">AO21*(1-$L$9)</f>
        <v>9.1728345267424044E-3</v>
      </c>
      <c r="AQ22" s="60">
        <f t="shared" si="22"/>
        <v>6.1152230178282696E-3</v>
      </c>
      <c r="AR22">
        <f t="shared" si="46"/>
        <v>9.8077499999999998E-2</v>
      </c>
      <c r="AS22" s="68">
        <f>INDEX((WasteGenWTE!$Q$2:$Q$52),MATCH(A22,WasteGenWTE!$A$2:$A$52,0))</f>
        <v>0.88669200000000004</v>
      </c>
      <c r="AT22" s="68">
        <f t="shared" si="23"/>
        <v>9.9752850000000004E-3</v>
      </c>
      <c r="AU22" s="68">
        <f t="shared" ref="AU22:AU65" si="50">AT22+AU21*$M$9</f>
        <v>1.900857026992394E-2</v>
      </c>
      <c r="AV22" s="68">
        <f t="shared" ref="AV22:AV65" si="51">AU21*(1-$M$9)</f>
        <v>1.6739115838777033E-3</v>
      </c>
      <c r="AW22" s="64">
        <f t="shared" si="47"/>
        <v>1.1159410559184687E-3</v>
      </c>
      <c r="AY22" s="2">
        <f t="shared" si="24"/>
        <v>42.829662912068301</v>
      </c>
      <c r="AZ22" s="2">
        <f t="shared" si="25"/>
        <v>1070.7415728017074</v>
      </c>
      <c r="BA22">
        <f t="shared" si="26"/>
        <v>42.828546971012379</v>
      </c>
      <c r="BB22">
        <f t="shared" si="27"/>
        <v>1070.7136742753096</v>
      </c>
      <c r="BC22" s="38"/>
      <c r="BD22" s="112"/>
      <c r="BE22" s="2">
        <f t="shared" si="28"/>
        <v>42.829662912068301</v>
      </c>
      <c r="BF22">
        <f t="shared" si="29"/>
        <v>42.828546971012379</v>
      </c>
      <c r="BH22" s="2">
        <f t="shared" si="30"/>
        <v>1070.7415728017074</v>
      </c>
      <c r="BI22" s="67">
        <f t="shared" si="30"/>
        <v>1070.7136742753096</v>
      </c>
      <c r="BK22">
        <f t="shared" si="31"/>
        <v>33.644032829103416</v>
      </c>
      <c r="BL22">
        <f t="shared" si="44"/>
        <v>234.07064333858506</v>
      </c>
      <c r="BN22">
        <f t="shared" si="45"/>
        <v>2007</v>
      </c>
    </row>
    <row r="23" spans="1:66" x14ac:dyDescent="0.25">
      <c r="A23" s="24">
        <f t="shared" si="32"/>
        <v>2008</v>
      </c>
      <c r="B23" s="24">
        <v>1</v>
      </c>
      <c r="C23" s="40">
        <f>INDEX((WasteGenWTE!$I$2:$I$52),MATCH(A23,WasteGenWTE!$A$2:$A$52,0))</f>
        <v>59.923617104999998</v>
      </c>
      <c r="D23" s="40">
        <f t="shared" si="2"/>
        <v>8.5391154374624989</v>
      </c>
      <c r="E23" s="40">
        <f t="shared" si="3"/>
        <v>24.534794092370127</v>
      </c>
      <c r="F23" s="40">
        <f t="shared" si="33"/>
        <v>7.8670698180168648</v>
      </c>
      <c r="G23" s="34">
        <f t="shared" si="4"/>
        <v>5.2447132120112432</v>
      </c>
      <c r="H23">
        <f t="shared" si="5"/>
        <v>2.8463718124874999</v>
      </c>
      <c r="I23" s="45">
        <f>INDEX((WasteGenWTE!$J$2:$J$52),MATCH(A23,WasteGenWTE!$A$2:$A$52,0))</f>
        <v>199.74539035000001</v>
      </c>
      <c r="J23" s="45">
        <f t="shared" si="6"/>
        <v>88.087717144350009</v>
      </c>
      <c r="K23" s="45">
        <f t="shared" si="34"/>
        <v>411.27536346163782</v>
      </c>
      <c r="L23" s="45">
        <f t="shared" si="35"/>
        <v>59.888238749403889</v>
      </c>
      <c r="M23" s="43">
        <f t="shared" si="7"/>
        <v>39.925492499602591</v>
      </c>
      <c r="N23">
        <f t="shared" si="8"/>
        <v>29.362572381450001</v>
      </c>
      <c r="O23" s="48">
        <f>INDEX((WasteGenWTE!$K$2:$K$52),MATCH(A23,WasteGenWTE!$A$2:$A$52,0))</f>
        <v>47.938893684</v>
      </c>
      <c r="P23" s="48">
        <f t="shared" si="9"/>
        <v>4.6740421341900005</v>
      </c>
      <c r="Q23" s="48">
        <f t="shared" si="36"/>
        <v>29.126158041792397</v>
      </c>
      <c r="R23" s="48">
        <f t="shared" si="37"/>
        <v>1.7729784522775434</v>
      </c>
      <c r="S23" s="49">
        <f t="shared" si="10"/>
        <v>1.1819856348516955</v>
      </c>
      <c r="T23">
        <f t="shared" si="11"/>
        <v>1.5580140447300002</v>
      </c>
      <c r="U23" s="51">
        <f>INDEX((WasteGenWTE!$L$2:$L$52),MATCH(A23,WasteGenWTE!$A$2:$A$52,0))</f>
        <v>7.9898156140000003</v>
      </c>
      <c r="V23" s="51">
        <f t="shared" si="12"/>
        <v>2.99618085525E-2</v>
      </c>
      <c r="W23" s="51">
        <f t="shared" si="38"/>
        <v>0.20925773027635478</v>
      </c>
      <c r="X23" s="51">
        <f t="shared" si="39"/>
        <v>6.3864685207637561E-3</v>
      </c>
      <c r="Y23" s="36">
        <f t="shared" si="13"/>
        <v>4.2576456805091707E-3</v>
      </c>
      <c r="Z23">
        <f t="shared" si="14"/>
        <v>9.9872695175000012E-3</v>
      </c>
      <c r="AA23" s="54">
        <f>INDEX((WasteGenWTE!$M$2:$M$52),MATCH(A23,WasteGenWTE!$A$2:$A$52,0))</f>
        <v>19.974539035000003</v>
      </c>
      <c r="AB23" s="54">
        <f t="shared" si="15"/>
        <v>0.59923617105000004</v>
      </c>
      <c r="AC23" s="54">
        <f t="shared" si="40"/>
        <v>3.7341228258708199</v>
      </c>
      <c r="AD23" s="54">
        <f t="shared" si="41"/>
        <v>0.22730492977917222</v>
      </c>
      <c r="AE23" s="21">
        <f t="shared" si="16"/>
        <v>0.15153661985278147</v>
      </c>
      <c r="AF23">
        <f t="shared" si="17"/>
        <v>0.19974539035000002</v>
      </c>
      <c r="AG23" s="58">
        <f>INDEX((WasteGenWTE!$N$2:$N$52),MATCH(A23,WasteGenWTE!$A$2:$A$52,0))</f>
        <v>1.1984723421000001</v>
      </c>
      <c r="AH23" s="58">
        <f t="shared" si="18"/>
        <v>1.7977085131500002E-3</v>
      </c>
      <c r="AI23" s="58">
        <f t="shared" si="42"/>
        <v>1.194642357103275E-2</v>
      </c>
      <c r="AJ23" s="58">
        <f t="shared" si="43"/>
        <v>5.203357478255128E-4</v>
      </c>
      <c r="AK23" s="56">
        <f t="shared" si="19"/>
        <v>3.4689049855034183E-4</v>
      </c>
      <c r="AL23">
        <f t="shared" si="20"/>
        <v>5.9923617105000007E-4</v>
      </c>
      <c r="AM23" s="62">
        <f>INDEX((WasteGenWTE!$P$2:$P$52),MATCH(A23,WasteGenWTE!$A$2:$A$52,0))</f>
        <v>12.148</v>
      </c>
      <c r="AN23" s="62">
        <f t="shared" si="21"/>
        <v>0.27332999999999996</v>
      </c>
      <c r="AO23" s="62">
        <f t="shared" si="48"/>
        <v>0.85116254452373974</v>
      </c>
      <c r="AP23" s="62">
        <f t="shared" si="49"/>
        <v>1.7597620846645286E-2</v>
      </c>
      <c r="AQ23" s="60">
        <f t="shared" si="22"/>
        <v>1.1731747231096858E-2</v>
      </c>
      <c r="AR23">
        <f t="shared" si="46"/>
        <v>9.1109999999999997E-2</v>
      </c>
      <c r="AS23" s="68">
        <f>INDEX((WasteGenWTE!$Q$2:$Q$52),MATCH(A23,WasteGenWTE!$A$2:$A$52,0))</f>
        <v>0.79310400000000003</v>
      </c>
      <c r="AT23" s="68">
        <f t="shared" si="23"/>
        <v>8.9224200000000004E-3</v>
      </c>
      <c r="AU23" s="68">
        <f t="shared" si="50"/>
        <v>2.4959281950534852E-2</v>
      </c>
      <c r="AV23" s="68">
        <f t="shared" si="51"/>
        <v>2.9717083193890872E-3</v>
      </c>
      <c r="AW23" s="64">
        <f t="shared" si="47"/>
        <v>1.9811388795927245E-3</v>
      </c>
      <c r="AY23" s="2">
        <f t="shared" si="24"/>
        <v>46.522045388608056</v>
      </c>
      <c r="AZ23" s="2">
        <f t="shared" si="25"/>
        <v>1163.0511347152014</v>
      </c>
      <c r="BA23">
        <f t="shared" si="26"/>
        <v>46.520064249728463</v>
      </c>
      <c r="BB23">
        <f t="shared" si="27"/>
        <v>1163.0016062432117</v>
      </c>
      <c r="BC23" s="38"/>
      <c r="BD23" s="112"/>
      <c r="BE23" s="2">
        <f t="shared" si="28"/>
        <v>46.522045388608056</v>
      </c>
      <c r="BF23">
        <f t="shared" si="29"/>
        <v>46.520064249728463</v>
      </c>
      <c r="BH23" s="2">
        <f t="shared" si="30"/>
        <v>1163.0511347152014</v>
      </c>
      <c r="BI23" s="67">
        <f t="shared" si="30"/>
        <v>1163.0016062432117</v>
      </c>
      <c r="BK23">
        <f t="shared" si="31"/>
        <v>34.068400134706053</v>
      </c>
      <c r="BL23">
        <f t="shared" si="44"/>
        <v>268.13904347329111</v>
      </c>
      <c r="BN23">
        <f t="shared" si="45"/>
        <v>2008</v>
      </c>
    </row>
    <row r="24" spans="1:66" x14ac:dyDescent="0.25">
      <c r="A24" s="24">
        <f t="shared" si="32"/>
        <v>2009</v>
      </c>
      <c r="B24" s="24">
        <v>1</v>
      </c>
      <c r="C24" s="40">
        <f>INDEX((WasteGenWTE!$I$2:$I$52),MATCH(A24,WasteGenWTE!$A$2:$A$52,0))</f>
        <v>62.391682431</v>
      </c>
      <c r="D24" s="40">
        <f t="shared" si="2"/>
        <v>8.8908147464175009</v>
      </c>
      <c r="E24" s="40">
        <f t="shared" si="3"/>
        <v>25.336979051889976</v>
      </c>
      <c r="F24" s="40">
        <f t="shared" si="33"/>
        <v>8.088629786897652</v>
      </c>
      <c r="G24" s="34">
        <f t="shared" si="4"/>
        <v>5.3924198579317677</v>
      </c>
      <c r="H24">
        <f t="shared" si="5"/>
        <v>2.9636049154725002</v>
      </c>
      <c r="I24" s="45">
        <f>INDEX((WasteGenWTE!$J$2:$J$52),MATCH(A24,WasteGenWTE!$A$2:$A$52,0))</f>
        <v>207.97227477000001</v>
      </c>
      <c r="J24" s="45">
        <f t="shared" si="6"/>
        <v>91.71577317357</v>
      </c>
      <c r="K24" s="45">
        <f t="shared" si="34"/>
        <v>438.69432725904369</v>
      </c>
      <c r="L24" s="45">
        <f t="shared" si="35"/>
        <v>64.296809376164106</v>
      </c>
      <c r="M24" s="43">
        <f t="shared" si="7"/>
        <v>42.864539584109401</v>
      </c>
      <c r="N24">
        <f t="shared" si="8"/>
        <v>30.571924391189999</v>
      </c>
      <c r="O24" s="48">
        <f>INDEX((WasteGenWTE!$K$2:$K$52),MATCH(A24,WasteGenWTE!$A$2:$A$52,0))</f>
        <v>49.9133459448</v>
      </c>
      <c r="P24" s="48">
        <f t="shared" si="9"/>
        <v>4.8665512296180005</v>
      </c>
      <c r="Q24" s="48">
        <f t="shared" si="36"/>
        <v>32.023600985389166</v>
      </c>
      <c r="R24" s="48">
        <f t="shared" si="37"/>
        <v>1.9691082860212299</v>
      </c>
      <c r="S24" s="49">
        <f t="shared" si="10"/>
        <v>1.3127388573474865</v>
      </c>
      <c r="T24">
        <f t="shared" si="11"/>
        <v>1.622183743206</v>
      </c>
      <c r="U24" s="51">
        <f>INDEX((WasteGenWTE!$L$2:$L$52),MATCH(A24,WasteGenWTE!$A$2:$A$52,0))</f>
        <v>8.3188909907999999</v>
      </c>
      <c r="V24" s="51">
        <f t="shared" si="12"/>
        <v>3.1195841215500002E-2</v>
      </c>
      <c r="W24" s="51">
        <f t="shared" si="38"/>
        <v>0.23325623896411313</v>
      </c>
      <c r="X24" s="51">
        <f t="shared" si="39"/>
        <v>7.1973325277416541E-3</v>
      </c>
      <c r="Y24" s="36">
        <f t="shared" si="13"/>
        <v>4.7982216851611024E-3</v>
      </c>
      <c r="Z24">
        <f t="shared" si="14"/>
        <v>1.03986137385E-2</v>
      </c>
      <c r="AA24" s="54">
        <f>INDEX((WasteGenWTE!$M$2:$M$52),MATCH(A24,WasteGenWTE!$A$2:$A$52,0))</f>
        <v>20.797227477000003</v>
      </c>
      <c r="AB24" s="54">
        <f t="shared" si="15"/>
        <v>0.62391682431000006</v>
      </c>
      <c r="AC24" s="54">
        <f t="shared" si="40"/>
        <v>4.1055898699216877</v>
      </c>
      <c r="AD24" s="54">
        <f t="shared" si="41"/>
        <v>0.25244978025913201</v>
      </c>
      <c r="AE24" s="21">
        <f t="shared" si="16"/>
        <v>0.168299853506088</v>
      </c>
      <c r="AF24">
        <f t="shared" si="17"/>
        <v>0.20797227477000005</v>
      </c>
      <c r="AG24" s="58">
        <f>INDEX((WasteGenWTE!$N$2:$N$52),MATCH(A24,WasteGenWTE!$A$2:$A$52,0))</f>
        <v>1.2478336486200001</v>
      </c>
      <c r="AH24" s="58">
        <f t="shared" si="18"/>
        <v>1.8717504729300004E-3</v>
      </c>
      <c r="AI24" s="58">
        <f t="shared" si="42"/>
        <v>1.3235540091245248E-2</v>
      </c>
      <c r="AJ24" s="58">
        <f t="shared" si="43"/>
        <v>5.8263395271750237E-4</v>
      </c>
      <c r="AK24" s="56">
        <f t="shared" si="19"/>
        <v>3.8842263514500156E-4</v>
      </c>
      <c r="AL24">
        <f t="shared" si="20"/>
        <v>6.2391682431000011E-4</v>
      </c>
      <c r="AM24" s="62">
        <f>INDEX((WasteGenWTE!$P$2:$P$52),MATCH(A24,WasteGenWTE!$A$2:$A$52,0))</f>
        <v>9.1259999999999994</v>
      </c>
      <c r="AN24" s="62">
        <f t="shared" si="21"/>
        <v>0.20533499999999999</v>
      </c>
      <c r="AO24" s="62">
        <f t="shared" si="48"/>
        <v>1.0313418896568465</v>
      </c>
      <c r="AP24" s="62">
        <f t="shared" si="49"/>
        <v>2.51556548668933E-2</v>
      </c>
      <c r="AQ24" s="60">
        <f t="shared" si="22"/>
        <v>1.6770436577928864E-2</v>
      </c>
      <c r="AR24">
        <f t="shared" si="46"/>
        <v>6.8444999999999992E-2</v>
      </c>
      <c r="AS24" s="68">
        <f>INDEX((WasteGenWTE!$Q$2:$Q$52),MATCH(A24,WasteGenWTE!$A$2:$A$52,0))</f>
        <v>1.1668799999999999</v>
      </c>
      <c r="AT24" s="68">
        <f t="shared" si="23"/>
        <v>1.3127399999999997E-2</v>
      </c>
      <c r="AU24" s="68">
        <f t="shared" si="50"/>
        <v>3.4184668029175413E-2</v>
      </c>
      <c r="AV24" s="68">
        <f t="shared" si="51"/>
        <v>3.902013921359436E-3</v>
      </c>
      <c r="AW24" s="64">
        <f t="shared" si="47"/>
        <v>2.601342614239624E-3</v>
      </c>
      <c r="AY24" s="2">
        <f t="shared" si="24"/>
        <v>49.762556576407221</v>
      </c>
      <c r="AZ24" s="2">
        <f t="shared" si="25"/>
        <v>1244.0639144101806</v>
      </c>
      <c r="BA24">
        <f t="shared" si="26"/>
        <v>49.759955233792979</v>
      </c>
      <c r="BB24">
        <f t="shared" si="27"/>
        <v>1243.9988808448245</v>
      </c>
      <c r="BC24" s="83">
        <v>11.9</v>
      </c>
      <c r="BD24" s="112"/>
      <c r="BE24" s="2">
        <f t="shared" si="28"/>
        <v>37.862556576407222</v>
      </c>
      <c r="BF24">
        <f t="shared" si="29"/>
        <v>37.859955233792981</v>
      </c>
      <c r="BH24" s="2">
        <f t="shared" si="30"/>
        <v>946.56391441018059</v>
      </c>
      <c r="BI24" s="67">
        <f t="shared" si="30"/>
        <v>946.4988808448245</v>
      </c>
      <c r="BK24">
        <f t="shared" si="31"/>
        <v>35.445152855201307</v>
      </c>
      <c r="BL24">
        <f t="shared" si="44"/>
        <v>303.5841963284924</v>
      </c>
      <c r="BN24">
        <f t="shared" si="45"/>
        <v>2009</v>
      </c>
    </row>
    <row r="25" spans="1:66" x14ac:dyDescent="0.25">
      <c r="A25" s="24">
        <f t="shared" si="32"/>
        <v>2010</v>
      </c>
      <c r="B25" s="24">
        <v>1</v>
      </c>
      <c r="C25" s="40">
        <f>INDEX((WasteGenWTE!$I$2:$I$52),MATCH(A25,WasteGenWTE!$A$2:$A$52,0))</f>
        <v>64.153748977500001</v>
      </c>
      <c r="D25" s="40">
        <f t="shared" si="2"/>
        <v>9.1419092292937503</v>
      </c>
      <c r="E25" s="40">
        <f t="shared" si="3"/>
        <v>26.125794193760669</v>
      </c>
      <c r="F25" s="40">
        <f t="shared" si="33"/>
        <v>8.3530940874230577</v>
      </c>
      <c r="G25" s="34">
        <f t="shared" si="4"/>
        <v>5.5687293916153715</v>
      </c>
      <c r="H25">
        <f t="shared" si="5"/>
        <v>3.0473030764312501</v>
      </c>
      <c r="I25" s="45">
        <f>INDEX((WasteGenWTE!$J$2:$J$52),MATCH(A25,WasteGenWTE!$A$2:$A$52,0))</f>
        <v>213.845829925</v>
      </c>
      <c r="J25" s="45">
        <f t="shared" si="6"/>
        <v>94.306010996924996</v>
      </c>
      <c r="K25" s="45">
        <f t="shared" si="34"/>
        <v>464.41698014580004</v>
      </c>
      <c r="L25" s="45">
        <f t="shared" si="35"/>
        <v>68.58335811016866</v>
      </c>
      <c r="M25" s="43">
        <f t="shared" si="7"/>
        <v>45.722238740112438</v>
      </c>
      <c r="N25">
        <f t="shared" si="8"/>
        <v>31.435336998975</v>
      </c>
      <c r="O25" s="48">
        <f>INDEX((WasteGenWTE!$K$2:$K$52),MATCH(A25,WasteGenWTE!$A$2:$A$52,0))</f>
        <v>51.322999181999997</v>
      </c>
      <c r="P25" s="48">
        <f t="shared" si="9"/>
        <v>5.0039924202449999</v>
      </c>
      <c r="Q25" s="48">
        <f t="shared" si="36"/>
        <v>34.862600070155892</v>
      </c>
      <c r="R25" s="48">
        <f t="shared" si="37"/>
        <v>2.1649933354782722</v>
      </c>
      <c r="S25" s="49">
        <f t="shared" si="10"/>
        <v>1.4433288903188481</v>
      </c>
      <c r="T25">
        <f t="shared" si="11"/>
        <v>1.667997473415</v>
      </c>
      <c r="U25" s="51">
        <f>INDEX((WasteGenWTE!$L$2:$L$52),MATCH(A25,WasteGenWTE!$A$2:$A$52,0))</f>
        <v>8.5538331969999994</v>
      </c>
      <c r="V25" s="51">
        <f t="shared" si="12"/>
        <v>3.2076874488749997E-2</v>
      </c>
      <c r="W25" s="51">
        <f t="shared" si="38"/>
        <v>0.25731036220836684</v>
      </c>
      <c r="X25" s="51">
        <f t="shared" si="39"/>
        <v>8.0227512444962772E-3</v>
      </c>
      <c r="Y25" s="36">
        <f t="shared" si="13"/>
        <v>5.3485008296641845E-3</v>
      </c>
      <c r="Z25">
        <f t="shared" si="14"/>
        <v>1.0692291496249999E-2</v>
      </c>
      <c r="AA25" s="54">
        <f>INDEX((WasteGenWTE!$M$2:$M$52),MATCH(A25,WasteGenWTE!$A$2:$A$52,0))</f>
        <v>21.3845829925</v>
      </c>
      <c r="AB25" s="54">
        <f t="shared" si="15"/>
        <v>0.64153748977500002</v>
      </c>
      <c r="AC25" s="54">
        <f t="shared" si="40"/>
        <v>4.4695641115584479</v>
      </c>
      <c r="AD25" s="54">
        <f t="shared" si="41"/>
        <v>0.27756324813824002</v>
      </c>
      <c r="AE25" s="21">
        <f t="shared" si="16"/>
        <v>0.18504216542549334</v>
      </c>
      <c r="AF25">
        <f t="shared" si="17"/>
        <v>0.21384582992500001</v>
      </c>
      <c r="AG25" s="58">
        <f>INDEX((WasteGenWTE!$N$2:$N$52),MATCH(A25,WasteGenWTE!$A$2:$A$52,0))</f>
        <v>1.28307497955</v>
      </c>
      <c r="AH25" s="58">
        <f t="shared" si="18"/>
        <v>1.9246124693250001E-3</v>
      </c>
      <c r="AI25" s="58">
        <f t="shared" si="42"/>
        <v>1.4514647653276345E-2</v>
      </c>
      <c r="AJ25" s="58">
        <f t="shared" si="43"/>
        <v>6.4550490729390285E-4</v>
      </c>
      <c r="AK25" s="56">
        <f t="shared" si="19"/>
        <v>4.3033660486260187E-4</v>
      </c>
      <c r="AL25">
        <f t="shared" si="20"/>
        <v>6.4153748977500004E-4</v>
      </c>
      <c r="AM25" s="62">
        <f>INDEX((WasteGenWTE!$P$2:$P$52),MATCH(A25,WasteGenWTE!$A$2:$A$52,0))</f>
        <v>10.949</v>
      </c>
      <c r="AN25" s="62">
        <f t="shared" si="21"/>
        <v>0.24635249999999997</v>
      </c>
      <c r="AO25" s="62">
        <f t="shared" si="48"/>
        <v>1.2472136303789649</v>
      </c>
      <c r="AP25" s="62">
        <f t="shared" si="49"/>
        <v>3.0480759277881474E-2</v>
      </c>
      <c r="AQ25" s="60">
        <f t="shared" si="22"/>
        <v>2.0320506185254314E-2</v>
      </c>
      <c r="AR25">
        <f t="shared" si="46"/>
        <v>8.2117499999999996E-2</v>
      </c>
      <c r="AS25" s="68">
        <f>INDEX((WasteGenWTE!$Q$2:$Q$52),MATCH(A25,WasteGenWTE!$A$2:$A$52,0))</f>
        <v>1.131624</v>
      </c>
      <c r="AT25" s="68">
        <f t="shared" si="23"/>
        <v>1.2730769999999999E-2</v>
      </c>
      <c r="AU25" s="68">
        <f t="shared" si="50"/>
        <v>4.1571171683242536E-2</v>
      </c>
      <c r="AV25" s="68">
        <f t="shared" si="51"/>
        <v>5.3442663459328764E-3</v>
      </c>
      <c r="AW25" s="64">
        <f t="shared" si="47"/>
        <v>3.5628442306219173E-3</v>
      </c>
      <c r="AY25" s="2">
        <f t="shared" si="24"/>
        <v>52.949001375322553</v>
      </c>
      <c r="AZ25" s="2">
        <f t="shared" si="25"/>
        <v>1323.7250343830638</v>
      </c>
      <c r="BA25">
        <f t="shared" si="26"/>
        <v>52.945438531091931</v>
      </c>
      <c r="BB25">
        <f t="shared" si="27"/>
        <v>1323.6359632772983</v>
      </c>
      <c r="BC25" s="83">
        <v>9</v>
      </c>
      <c r="BE25" s="2">
        <f t="shared" si="28"/>
        <v>43.949001375322553</v>
      </c>
      <c r="BF25">
        <f t="shared" si="29"/>
        <v>43.945438531091931</v>
      </c>
      <c r="BH25" s="2">
        <f t="shared" si="30"/>
        <v>1098.7250343830638</v>
      </c>
      <c r="BI25" s="67">
        <f t="shared" si="30"/>
        <v>1098.6359632772983</v>
      </c>
      <c r="BK25">
        <f t="shared" si="31"/>
        <v>36.457934707732271</v>
      </c>
      <c r="BL25">
        <f t="shared" si="44"/>
        <v>340.04213103622465</v>
      </c>
      <c r="BN25">
        <f t="shared" si="45"/>
        <v>2010</v>
      </c>
    </row>
    <row r="26" spans="1:66" x14ac:dyDescent="0.25">
      <c r="A26" s="24">
        <f t="shared" si="32"/>
        <v>2011</v>
      </c>
      <c r="B26" s="24">
        <v>1</v>
      </c>
      <c r="C26" s="40">
        <f>INDEX((WasteGenWTE!$I$2:$I$52),MATCH(A26,WasteGenWTE!$A$2:$A$52,0))</f>
        <v>62.174060999999995</v>
      </c>
      <c r="D26" s="40">
        <f t="shared" si="2"/>
        <v>8.8598036924999999</v>
      </c>
      <c r="E26" s="40">
        <f t="shared" si="3"/>
        <v>26.372447259179289</v>
      </c>
      <c r="F26" s="40">
        <f t="shared" si="33"/>
        <v>8.613150627081378</v>
      </c>
      <c r="G26" s="34">
        <f t="shared" si="4"/>
        <v>5.7421004180542514</v>
      </c>
      <c r="H26">
        <f t="shared" si="5"/>
        <v>2.9532678975</v>
      </c>
      <c r="I26" s="45">
        <f>INDEX((WasteGenWTE!$J$2:$J$52),MATCH(A26,WasteGenWTE!$A$2:$A$52,0))</f>
        <v>207.24687</v>
      </c>
      <c r="J26" s="45">
        <f t="shared" si="6"/>
        <v>91.39586967000001</v>
      </c>
      <c r="K26" s="45">
        <f t="shared" si="34"/>
        <v>483.20813604895278</v>
      </c>
      <c r="L26" s="45">
        <f t="shared" si="35"/>
        <v>72.604713766847283</v>
      </c>
      <c r="M26" s="43">
        <f t="shared" si="7"/>
        <v>48.403142511231522</v>
      </c>
      <c r="N26">
        <f t="shared" si="8"/>
        <v>30.465289889999998</v>
      </c>
      <c r="O26" s="48">
        <f>INDEX((WasteGenWTE!$K$2:$K$52),MATCH(A26,WasteGenWTE!$A$2:$A$52,0))</f>
        <v>49.739248799999999</v>
      </c>
      <c r="P26" s="48">
        <f t="shared" si="9"/>
        <v>4.8495767580000004</v>
      </c>
      <c r="Q26" s="48">
        <f t="shared" si="36"/>
        <v>37.355249609266032</v>
      </c>
      <c r="R26" s="48">
        <f t="shared" si="37"/>
        <v>2.3569272188898598</v>
      </c>
      <c r="S26" s="49">
        <f t="shared" si="10"/>
        <v>1.5712848125932397</v>
      </c>
      <c r="T26">
        <f t="shared" si="11"/>
        <v>1.6165255860000001</v>
      </c>
      <c r="U26" s="51">
        <f>INDEX((WasteGenWTE!$L$2:$L$52),MATCH(A26,WasteGenWTE!$A$2:$A$52,0))</f>
        <v>8.2898747999999998</v>
      </c>
      <c r="V26" s="51">
        <f t="shared" si="12"/>
        <v>3.1087030500000001E-2</v>
      </c>
      <c r="W26" s="51">
        <f t="shared" si="38"/>
        <v>0.27954730990759524</v>
      </c>
      <c r="X26" s="51">
        <f t="shared" si="39"/>
        <v>8.8500828007715797E-3</v>
      </c>
      <c r="Y26" s="36">
        <f t="shared" si="13"/>
        <v>5.9000552005143859E-3</v>
      </c>
      <c r="Z26">
        <f t="shared" si="14"/>
        <v>1.0362343499999999E-2</v>
      </c>
      <c r="AA26" s="54">
        <f>INDEX((WasteGenWTE!$M$2:$M$52),MATCH(A26,WasteGenWTE!$A$2:$A$52,0))</f>
        <v>20.724687000000003</v>
      </c>
      <c r="AB26" s="54">
        <f t="shared" si="15"/>
        <v>0.62174061000000014</v>
      </c>
      <c r="AC26" s="54">
        <f t="shared" si="40"/>
        <v>4.7891345652905173</v>
      </c>
      <c r="AD26" s="54">
        <f t="shared" si="41"/>
        <v>0.30217015626793076</v>
      </c>
      <c r="AE26" s="21">
        <f t="shared" si="16"/>
        <v>0.20144677084528717</v>
      </c>
      <c r="AF26">
        <f t="shared" si="17"/>
        <v>0.20724687000000003</v>
      </c>
      <c r="AG26" s="58">
        <f>INDEX((WasteGenWTE!$N$2:$N$52),MATCH(A26,WasteGenWTE!$A$2:$A$52,0))</f>
        <v>1.2434812200000001</v>
      </c>
      <c r="AH26" s="58">
        <f t="shared" si="18"/>
        <v>1.86522183E-3</v>
      </c>
      <c r="AI26" s="58">
        <f t="shared" si="42"/>
        <v>1.5671981764056698E-2</v>
      </c>
      <c r="AJ26" s="58">
        <f t="shared" si="43"/>
        <v>7.0788771921964806E-4</v>
      </c>
      <c r="AK26" s="56">
        <f t="shared" si="19"/>
        <v>4.7192514614643203E-4</v>
      </c>
      <c r="AL26">
        <f t="shared" si="20"/>
        <v>6.2174061000000002E-4</v>
      </c>
      <c r="AM26" s="62">
        <f>INDEX((WasteGenWTE!$P$2:$P$52),MATCH(A26,WasteGenWTE!$A$2:$A$52,0))</f>
        <v>10.401999999999999</v>
      </c>
      <c r="AN26" s="62">
        <f t="shared" si="21"/>
        <v>0.23404499999999995</v>
      </c>
      <c r="AO26" s="62">
        <f t="shared" si="48"/>
        <v>1.4443978969820863</v>
      </c>
      <c r="AP26" s="62">
        <f t="shared" si="49"/>
        <v>3.6860733396878467E-2</v>
      </c>
      <c r="AQ26" s="60">
        <f t="shared" si="22"/>
        <v>2.4573822264585644E-2</v>
      </c>
      <c r="AR26">
        <f t="shared" si="46"/>
        <v>7.8014999999999987E-2</v>
      </c>
      <c r="AS26" s="68">
        <f>INDEX((WasteGenWTE!$Q$2:$Q$52),MATCH(A26,WasteGenWTE!$A$2:$A$52,0))</f>
        <v>1.5630550000000001</v>
      </c>
      <c r="AT26" s="68">
        <f t="shared" si="23"/>
        <v>1.7584368749999999E-2</v>
      </c>
      <c r="AU26" s="68">
        <f t="shared" si="50"/>
        <v>5.2656503683839589E-2</v>
      </c>
      <c r="AV26" s="68">
        <f t="shared" si="51"/>
        <v>6.4990367494029422E-3</v>
      </c>
      <c r="AW26" s="64">
        <f t="shared" si="47"/>
        <v>4.3326911662686278E-3</v>
      </c>
      <c r="AY26" s="2">
        <f t="shared" si="24"/>
        <v>55.953253006501811</v>
      </c>
      <c r="AZ26" s="2">
        <f t="shared" si="25"/>
        <v>1398.8313251625452</v>
      </c>
      <c r="BA26">
        <f t="shared" si="26"/>
        <v>55.948920315335542</v>
      </c>
      <c r="BB26">
        <f t="shared" si="27"/>
        <v>1398.7230078833886</v>
      </c>
      <c r="BC26" s="83">
        <v>10.199999999999999</v>
      </c>
      <c r="BE26" s="2">
        <f t="shared" si="28"/>
        <v>45.753253006501808</v>
      </c>
      <c r="BF26">
        <f t="shared" si="29"/>
        <v>45.748920315335539</v>
      </c>
      <c r="BH26" s="2">
        <f t="shared" si="30"/>
        <v>1143.8313251625452</v>
      </c>
      <c r="BI26" s="67">
        <f t="shared" si="30"/>
        <v>1143.7230078833884</v>
      </c>
      <c r="BK26">
        <f t="shared" si="31"/>
        <v>35.331329327609993</v>
      </c>
      <c r="BL26">
        <f t="shared" si="44"/>
        <v>375.37346036383462</v>
      </c>
      <c r="BN26">
        <f t="shared" si="45"/>
        <v>2011</v>
      </c>
    </row>
    <row r="27" spans="1:66" x14ac:dyDescent="0.25">
      <c r="A27" s="24">
        <f t="shared" si="32"/>
        <v>2012</v>
      </c>
      <c r="B27" s="24">
        <v>1</v>
      </c>
      <c r="C27" s="40">
        <f>INDEX((WasteGenWTE!$I$2:$I$52),MATCH(A27,WasteGenWTE!$A$2:$A$52,0))</f>
        <v>58.180867482000004</v>
      </c>
      <c r="D27" s="40">
        <f t="shared" si="2"/>
        <v>8.2907736161849996</v>
      </c>
      <c r="E27" s="40">
        <f t="shared" si="3"/>
        <v>25.968753677030531</v>
      </c>
      <c r="F27" s="40">
        <f t="shared" si="33"/>
        <v>8.6944671983337578</v>
      </c>
      <c r="G27" s="34">
        <f t="shared" si="4"/>
        <v>5.7963114655558385</v>
      </c>
      <c r="H27">
        <f t="shared" si="5"/>
        <v>2.763591205395</v>
      </c>
      <c r="I27" s="45">
        <f>INDEX((WasteGenWTE!$J$2:$J$52),MATCH(A27,WasteGenWTE!$A$2:$A$52,0))</f>
        <v>193.93622494000002</v>
      </c>
      <c r="J27" s="45">
        <f t="shared" si="6"/>
        <v>85.525875198540007</v>
      </c>
      <c r="K27" s="45">
        <f t="shared" si="34"/>
        <v>493.19157867616019</v>
      </c>
      <c r="L27" s="45">
        <f t="shared" si="35"/>
        <v>75.542432571332611</v>
      </c>
      <c r="M27" s="43">
        <f t="shared" si="7"/>
        <v>50.361621714221741</v>
      </c>
      <c r="N27">
        <f t="shared" si="8"/>
        <v>28.508625066180002</v>
      </c>
      <c r="O27" s="48">
        <f>INDEX((WasteGenWTE!$K$2:$K$52),MATCH(A27,WasteGenWTE!$A$2:$A$52,0))</f>
        <v>46.544693985600006</v>
      </c>
      <c r="P27" s="48">
        <f t="shared" si="9"/>
        <v>4.5381076635960005</v>
      </c>
      <c r="Q27" s="48">
        <f t="shared" si="36"/>
        <v>39.367911540319739</v>
      </c>
      <c r="R27" s="48">
        <f t="shared" si="37"/>
        <v>2.5254457325422948</v>
      </c>
      <c r="S27" s="49">
        <f t="shared" si="10"/>
        <v>1.6836304883615298</v>
      </c>
      <c r="T27">
        <f t="shared" si="11"/>
        <v>1.5127025545320003</v>
      </c>
      <c r="U27" s="51">
        <f>INDEX((WasteGenWTE!$L$2:$L$52),MATCH(A27,WasteGenWTE!$A$2:$A$52,0))</f>
        <v>7.757448997600001</v>
      </c>
      <c r="V27" s="51">
        <f t="shared" si="12"/>
        <v>2.9090433741000003E-2</v>
      </c>
      <c r="W27" s="51">
        <f t="shared" si="38"/>
        <v>0.29902283028800647</v>
      </c>
      <c r="X27" s="51">
        <f t="shared" si="39"/>
        <v>9.6149133605888046E-3</v>
      </c>
      <c r="Y27" s="36">
        <f t="shared" si="13"/>
        <v>6.4099422403925358E-3</v>
      </c>
      <c r="Z27">
        <f t="shared" si="14"/>
        <v>9.6968112470000017E-3</v>
      </c>
      <c r="AA27" s="54">
        <f>INDEX((WasteGenWTE!$M$2:$M$52),MATCH(A27,WasteGenWTE!$A$2:$A$52,0))</f>
        <v>19.393622494000002</v>
      </c>
      <c r="AB27" s="54">
        <f t="shared" si="15"/>
        <v>0.58180867482000009</v>
      </c>
      <c r="AC27" s="54">
        <f t="shared" si="40"/>
        <v>5.0471681461948386</v>
      </c>
      <c r="AD27" s="54">
        <f t="shared" si="41"/>
        <v>0.32377509391567882</v>
      </c>
      <c r="AE27" s="21">
        <f t="shared" si="16"/>
        <v>0.21585006261045253</v>
      </c>
      <c r="AF27">
        <f t="shared" si="17"/>
        <v>0.19393622494000004</v>
      </c>
      <c r="AG27" s="58">
        <f>INDEX((WasteGenWTE!$N$2:$N$52),MATCH(A27,WasteGenWTE!$A$2:$A$52,0))</f>
        <v>1.1636173496400002</v>
      </c>
      <c r="AH27" s="58">
        <f t="shared" si="18"/>
        <v>1.7454260244600002E-3</v>
      </c>
      <c r="AI27" s="58">
        <f t="shared" si="42"/>
        <v>1.6653076218669339E-2</v>
      </c>
      <c r="AJ27" s="58">
        <f t="shared" si="43"/>
        <v>7.6433156984736031E-4</v>
      </c>
      <c r="AK27" s="56">
        <f t="shared" si="19"/>
        <v>5.0955437989824021E-4</v>
      </c>
      <c r="AL27">
        <f t="shared" si="20"/>
        <v>5.8180867482000007E-4</v>
      </c>
      <c r="AM27" s="62">
        <f>INDEX((WasteGenWTE!$P$2:$P$52),MATCH(A27,WasteGenWTE!$A$2:$A$52,0))</f>
        <v>7.37</v>
      </c>
      <c r="AN27" s="62">
        <f t="shared" si="21"/>
        <v>0.165825</v>
      </c>
      <c r="AO27" s="62">
        <f t="shared" si="48"/>
        <v>1.5675344877931239</v>
      </c>
      <c r="AP27" s="62">
        <f t="shared" si="49"/>
        <v>4.2688409188962446E-2</v>
      </c>
      <c r="AQ27" s="60">
        <f t="shared" si="22"/>
        <v>2.8458939459308295E-2</v>
      </c>
      <c r="AR27">
        <f t="shared" si="46"/>
        <v>5.5274999999999998E-2</v>
      </c>
      <c r="AS27" s="68">
        <f>INDEX((WasteGenWTE!$Q$2:$Q$52),MATCH(A27,WasteGenWTE!$A$2:$A$52,0))</f>
        <v>0.67796900000000004</v>
      </c>
      <c r="AT27" s="68">
        <f t="shared" si="23"/>
        <v>7.6271512500000003E-3</v>
      </c>
      <c r="AU27" s="68">
        <f t="shared" si="50"/>
        <v>5.2051590773033327E-2</v>
      </c>
      <c r="AV27" s="68">
        <f t="shared" si="51"/>
        <v>8.2320641608062597E-3</v>
      </c>
      <c r="AW27" s="64">
        <f t="shared" si="47"/>
        <v>5.4880427738708392E-3</v>
      </c>
      <c r="AY27" s="2">
        <f t="shared" si="24"/>
        <v>58.098280209603033</v>
      </c>
      <c r="AZ27" s="2">
        <f t="shared" si="25"/>
        <v>1452.4570052400759</v>
      </c>
      <c r="BA27">
        <f t="shared" si="26"/>
        <v>58.092792166829163</v>
      </c>
      <c r="BB27">
        <f t="shared" si="27"/>
        <v>1452.3198041707292</v>
      </c>
      <c r="BC27" s="83">
        <v>13.83</v>
      </c>
      <c r="BE27" s="2">
        <f t="shared" si="28"/>
        <v>44.268280209603034</v>
      </c>
      <c r="BF27">
        <f t="shared" si="29"/>
        <v>44.262792166829165</v>
      </c>
      <c r="BH27" s="2">
        <f t="shared" si="30"/>
        <v>1106.7070052400759</v>
      </c>
      <c r="BI27" s="67">
        <f t="shared" si="30"/>
        <v>1106.5698041707292</v>
      </c>
      <c r="BK27">
        <f t="shared" si="31"/>
        <v>33.044408670968821</v>
      </c>
      <c r="BL27">
        <f t="shared" si="44"/>
        <v>408.41786903480346</v>
      </c>
      <c r="BN27">
        <f t="shared" si="45"/>
        <v>2012</v>
      </c>
    </row>
    <row r="28" spans="1:66" x14ac:dyDescent="0.25">
      <c r="A28" s="24">
        <f t="shared" si="32"/>
        <v>2013</v>
      </c>
      <c r="B28" s="24">
        <v>1</v>
      </c>
      <c r="C28" s="40">
        <f>INDEX((WasteGenWTE!$I$2:$I$52),MATCH(A28,WasteGenWTE!$A$2:$A$52,0))</f>
        <v>64.456379938500007</v>
      </c>
      <c r="D28" s="40">
        <f t="shared" si="2"/>
        <v>9.1850341412362511</v>
      </c>
      <c r="E28" s="40">
        <f t="shared" si="3"/>
        <v>26.592410301511535</v>
      </c>
      <c r="F28" s="40">
        <f t="shared" si="33"/>
        <v>8.5613775167552468</v>
      </c>
      <c r="G28" s="34">
        <f t="shared" si="4"/>
        <v>5.7075850111701643</v>
      </c>
      <c r="H28">
        <f t="shared" si="5"/>
        <v>3.0616780470787504</v>
      </c>
      <c r="I28" s="45">
        <f>INDEX((WasteGenWTE!$J$2:$J$52),MATCH(A28,WasteGenWTE!$A$2:$A$52,0))</f>
        <v>214.85459979500001</v>
      </c>
      <c r="J28" s="45">
        <f t="shared" si="6"/>
        <v>94.750878509594997</v>
      </c>
      <c r="K28" s="45">
        <f t="shared" si="34"/>
        <v>510.83926128029862</v>
      </c>
      <c r="L28" s="45">
        <f t="shared" si="35"/>
        <v>77.103195905456559</v>
      </c>
      <c r="M28" s="43">
        <f t="shared" si="7"/>
        <v>51.402130603637701</v>
      </c>
      <c r="N28">
        <f t="shared" si="8"/>
        <v>31.583626169864999</v>
      </c>
      <c r="O28" s="48">
        <f>INDEX((WasteGenWTE!$K$2:$K$52),MATCH(A28,WasteGenWTE!$A$2:$A$52,0))</f>
        <v>51.565103950800001</v>
      </c>
      <c r="P28" s="48">
        <f t="shared" si="9"/>
        <v>5.0275976352030005</v>
      </c>
      <c r="Q28" s="48">
        <f t="shared" si="36"/>
        <v>41.733995058001184</v>
      </c>
      <c r="R28" s="48">
        <f t="shared" si="37"/>
        <v>2.6615141175215538</v>
      </c>
      <c r="S28" s="49">
        <f t="shared" si="10"/>
        <v>1.7743427450143692</v>
      </c>
      <c r="T28">
        <f t="shared" si="11"/>
        <v>1.6758658784010001</v>
      </c>
      <c r="U28" s="51">
        <f>INDEX((WasteGenWTE!$L$2:$L$52),MATCH(A28,WasteGenWTE!$A$2:$A$52,0))</f>
        <v>8.5941839918000014</v>
      </c>
      <c r="V28" s="51">
        <f t="shared" si="12"/>
        <v>3.2228189969250004E-2</v>
      </c>
      <c r="W28" s="51">
        <f t="shared" si="38"/>
        <v>0.32096625448001614</v>
      </c>
      <c r="X28" s="51">
        <f t="shared" si="39"/>
        <v>1.0284765777240331E-2</v>
      </c>
      <c r="Y28" s="36">
        <f t="shared" si="13"/>
        <v>6.8565105181602201E-3</v>
      </c>
      <c r="Z28">
        <f t="shared" si="14"/>
        <v>1.0742729989750002E-2</v>
      </c>
      <c r="AA28" s="54">
        <f>INDEX((WasteGenWTE!$M$2:$M$52),MATCH(A28,WasteGenWTE!$A$2:$A$52,0))</f>
        <v>21.485459979500003</v>
      </c>
      <c r="AB28" s="54">
        <f t="shared" si="15"/>
        <v>0.64456379938500008</v>
      </c>
      <c r="AC28" s="54">
        <f t="shared" si="40"/>
        <v>5.3505121869232291</v>
      </c>
      <c r="AD28" s="54">
        <f t="shared" si="41"/>
        <v>0.34121975865660947</v>
      </c>
      <c r="AE28" s="21">
        <f t="shared" si="16"/>
        <v>0.22747983910440631</v>
      </c>
      <c r="AF28">
        <f t="shared" si="17"/>
        <v>0.21485459979500005</v>
      </c>
      <c r="AG28" s="58">
        <f>INDEX((WasteGenWTE!$N$2:$N$52),MATCH(A28,WasteGenWTE!$A$2:$A$52,0))</f>
        <v>1.2891275987700002</v>
      </c>
      <c r="AH28" s="58">
        <f t="shared" si="18"/>
        <v>1.9336913981550003E-3</v>
      </c>
      <c r="AI28" s="58">
        <f t="shared" si="42"/>
        <v>1.7774587505806363E-2</v>
      </c>
      <c r="AJ28" s="58">
        <f t="shared" si="43"/>
        <v>8.1218011101797695E-4</v>
      </c>
      <c r="AK28" s="56">
        <f t="shared" si="19"/>
        <v>5.4145340734531797E-4</v>
      </c>
      <c r="AL28">
        <f t="shared" si="20"/>
        <v>6.4456379938500005E-4</v>
      </c>
      <c r="AM28" s="62">
        <f>INDEX((WasteGenWTE!$P$2:$P$52),MATCH(A28,WasteGenWTE!$A$2:$A$52,0))</f>
        <v>6.9630000000000001</v>
      </c>
      <c r="AN28" s="62">
        <f t="shared" si="21"/>
        <v>0.15666749999999999</v>
      </c>
      <c r="AO28" s="62">
        <f t="shared" si="48"/>
        <v>1.6778743423620854</v>
      </c>
      <c r="AP28" s="62">
        <f t="shared" si="49"/>
        <v>4.6327645431038331E-2</v>
      </c>
      <c r="AQ28" s="60">
        <f t="shared" si="22"/>
        <v>3.0885096954025554E-2</v>
      </c>
      <c r="AR28">
        <f t="shared" si="46"/>
        <v>5.2222499999999998E-2</v>
      </c>
      <c r="AS28" s="68">
        <f>INDEX((WasteGenWTE!$Q$2:$Q$52),MATCH(A28,WasteGenWTE!$A$2:$A$52,0))</f>
        <v>0.32495800000000002</v>
      </c>
      <c r="AT28" s="68">
        <f t="shared" si="23"/>
        <v>3.6557775000000004E-3</v>
      </c>
      <c r="AU28" s="68">
        <f t="shared" si="50"/>
        <v>4.7569873283081175E-2</v>
      </c>
      <c r="AV28" s="68">
        <f t="shared" si="51"/>
        <v>8.1374949899521466E-3</v>
      </c>
      <c r="AW28" s="64">
        <f t="shared" si="47"/>
        <v>5.4249966599680972E-3</v>
      </c>
      <c r="AY28" s="2">
        <f t="shared" si="24"/>
        <v>59.155246256466143</v>
      </c>
      <c r="AZ28" s="2">
        <f t="shared" si="25"/>
        <v>1478.8811564116536</v>
      </c>
      <c r="BA28">
        <f t="shared" si="26"/>
        <v>59.149821259806174</v>
      </c>
      <c r="BB28">
        <f t="shared" si="27"/>
        <v>1478.7455314951544</v>
      </c>
      <c r="BC28" s="83">
        <v>15.42</v>
      </c>
      <c r="BE28" s="2">
        <f t="shared" si="28"/>
        <v>43.735246256466141</v>
      </c>
      <c r="BF28">
        <f t="shared" si="29"/>
        <v>43.729821259806172</v>
      </c>
      <c r="BH28" s="2">
        <f t="shared" si="30"/>
        <v>1093.3811564116536</v>
      </c>
      <c r="BI28" s="67">
        <f t="shared" si="30"/>
        <v>1093.2455314951544</v>
      </c>
      <c r="BK28">
        <f t="shared" si="31"/>
        <v>36.599634488928885</v>
      </c>
      <c r="BL28">
        <f t="shared" si="44"/>
        <v>445.01750352373233</v>
      </c>
      <c r="BN28">
        <f t="shared" si="45"/>
        <v>2013</v>
      </c>
    </row>
    <row r="29" spans="1:66" x14ac:dyDescent="0.25">
      <c r="A29" s="24">
        <f t="shared" si="32"/>
        <v>2014</v>
      </c>
      <c r="B29" s="24">
        <v>1</v>
      </c>
      <c r="C29" s="40">
        <f>INDEX((WasteGenWTE!$I$2:$I$52),MATCH(A29,WasteGenWTE!$A$2:$A$52,0))</f>
        <v>62.520861037500005</v>
      </c>
      <c r="D29" s="40">
        <f t="shared" si="2"/>
        <v>8.9092226978437505</v>
      </c>
      <c r="E29" s="40">
        <f t="shared" si="3"/>
        <v>26.73464839535157</v>
      </c>
      <c r="F29" s="40">
        <f t="shared" si="33"/>
        <v>8.7669846040037136</v>
      </c>
      <c r="G29" s="34">
        <f t="shared" si="4"/>
        <v>5.8446564026691421</v>
      </c>
      <c r="H29">
        <f t="shared" si="5"/>
        <v>2.9697408992812502</v>
      </c>
      <c r="I29" s="45">
        <f>INDEX((WasteGenWTE!$J$2:$J$52),MATCH(A29,WasteGenWTE!$A$2:$A$52,0))</f>
        <v>208.40287012500002</v>
      </c>
      <c r="J29" s="45">
        <f t="shared" si="6"/>
        <v>91.905665725125004</v>
      </c>
      <c r="K29" s="45">
        <f t="shared" si="34"/>
        <v>522.88277740340027</v>
      </c>
      <c r="L29" s="45">
        <f t="shared" si="35"/>
        <v>79.862149602023351</v>
      </c>
      <c r="M29" s="43">
        <f t="shared" si="7"/>
        <v>53.241433068015567</v>
      </c>
      <c r="N29">
        <f t="shared" si="8"/>
        <v>30.635221908375001</v>
      </c>
      <c r="O29" s="48">
        <f>INDEX((WasteGenWTE!$K$2:$K$52),MATCH(A29,WasteGenWTE!$A$2:$A$52,0))</f>
        <v>50.01668883</v>
      </c>
      <c r="P29" s="48">
        <f t="shared" si="9"/>
        <v>4.8766271609250005</v>
      </c>
      <c r="Q29" s="48">
        <f t="shared" si="36"/>
        <v>43.789146232990689</v>
      </c>
      <c r="R29" s="48">
        <f t="shared" si="37"/>
        <v>2.8214759859354928</v>
      </c>
      <c r="S29" s="49">
        <f t="shared" si="10"/>
        <v>1.8809839906236618</v>
      </c>
      <c r="T29">
        <f t="shared" si="11"/>
        <v>1.6255423869750001</v>
      </c>
      <c r="U29" s="51">
        <f>INDEX((WasteGenWTE!$L$2:$L$52),MATCH(A29,WasteGenWTE!$A$2:$A$52,0))</f>
        <v>8.3361148050000011</v>
      </c>
      <c r="V29" s="51">
        <f t="shared" si="12"/>
        <v>3.1260430518750007E-2</v>
      </c>
      <c r="W29" s="51">
        <f t="shared" si="38"/>
        <v>0.341187184280558</v>
      </c>
      <c r="X29" s="51">
        <f t="shared" si="39"/>
        <v>1.1039500718208148E-2</v>
      </c>
      <c r="Y29" s="36">
        <f t="shared" si="13"/>
        <v>7.3596671454720982E-3</v>
      </c>
      <c r="Z29">
        <f t="shared" si="14"/>
        <v>1.0420143506250002E-2</v>
      </c>
      <c r="AA29" s="54">
        <f>INDEX((WasteGenWTE!$M$2:$M$52),MATCH(A29,WasteGenWTE!$A$2:$A$52,0))</f>
        <v>20.840287012500003</v>
      </c>
      <c r="AB29" s="54">
        <f t="shared" si="15"/>
        <v>0.62520861037500008</v>
      </c>
      <c r="AC29" s="54">
        <f t="shared" si="40"/>
        <v>5.6139931067936786</v>
      </c>
      <c r="AD29" s="54">
        <f t="shared" si="41"/>
        <v>0.36172769050455039</v>
      </c>
      <c r="AE29" s="21">
        <f t="shared" si="16"/>
        <v>0.24115179366970024</v>
      </c>
      <c r="AF29">
        <f t="shared" si="17"/>
        <v>0.20840287012500003</v>
      </c>
      <c r="AG29" s="58">
        <f>INDEX((WasteGenWTE!$N$2:$N$52),MATCH(A29,WasteGenWTE!$A$2:$A$52,0))</f>
        <v>1.2504172207500002</v>
      </c>
      <c r="AH29" s="58">
        <f t="shared" si="18"/>
        <v>1.8756258311250005E-3</v>
      </c>
      <c r="AI29" s="58">
        <f t="shared" si="42"/>
        <v>1.8783336475010771E-2</v>
      </c>
      <c r="AJ29" s="58">
        <f t="shared" si="43"/>
        <v>8.6687686192059462E-4</v>
      </c>
      <c r="AK29" s="56">
        <f t="shared" si="19"/>
        <v>5.7791790794706308E-4</v>
      </c>
      <c r="AL29">
        <f t="shared" si="20"/>
        <v>6.2520861037500014E-4</v>
      </c>
      <c r="AM29" s="62">
        <f>INDEX((WasteGenWTE!$P$2:$P$52),MATCH(A29,WasteGenWTE!$A$2:$A$52,0))</f>
        <v>5.1909999999999998</v>
      </c>
      <c r="AN29" s="62">
        <f t="shared" si="21"/>
        <v>0.11679749999999998</v>
      </c>
      <c r="AO29" s="62">
        <f t="shared" si="48"/>
        <v>1.7450831614009261</v>
      </c>
      <c r="AP29" s="62">
        <f t="shared" si="49"/>
        <v>4.9588680961159197E-2</v>
      </c>
      <c r="AQ29" s="60">
        <f t="shared" si="22"/>
        <v>3.3059120640772793E-2</v>
      </c>
      <c r="AR29">
        <f t="shared" si="46"/>
        <v>3.8932499999999995E-2</v>
      </c>
      <c r="AS29" s="68">
        <f>INDEX((WasteGenWTE!$Q$2:$Q$52),MATCH(A29,WasteGenWTE!$A$2:$A$52,0))</f>
        <v>0.18939</v>
      </c>
      <c r="AT29" s="68">
        <f t="shared" si="23"/>
        <v>2.1306375000000001E-3</v>
      </c>
      <c r="AU29" s="68">
        <f>AT29+AU28*$M$9</f>
        <v>4.2263665918883891E-2</v>
      </c>
      <c r="AV29" s="68">
        <f t="shared" si="51"/>
        <v>7.4368448641972821E-3</v>
      </c>
      <c r="AW29" s="64">
        <f t="shared" si="47"/>
        <v>4.9578965761315208E-3</v>
      </c>
      <c r="AY29" s="2">
        <f t="shared" si="24"/>
        <v>61.254179857248396</v>
      </c>
      <c r="AZ29" s="2">
        <f t="shared" si="25"/>
        <v>1531.3544964312098</v>
      </c>
      <c r="BA29">
        <f t="shared" si="26"/>
        <v>61.249221960672266</v>
      </c>
      <c r="BB29">
        <f t="shared" si="27"/>
        <v>1531.2305490168067</v>
      </c>
      <c r="BC29" s="83">
        <v>15.92</v>
      </c>
      <c r="BE29" s="2">
        <f t="shared" si="28"/>
        <v>45.334179857248394</v>
      </c>
      <c r="BF29">
        <f t="shared" si="29"/>
        <v>45.329221960672264</v>
      </c>
      <c r="BH29" s="2">
        <f t="shared" si="30"/>
        <v>1133.3544964312098</v>
      </c>
      <c r="BI29" s="67">
        <f t="shared" si="30"/>
        <v>1133.2305490168067</v>
      </c>
      <c r="BK29">
        <f>AR29+AL29+AF29+Z29+T29+N29+H29</f>
        <v>35.488885916872874</v>
      </c>
      <c r="BL29">
        <f t="shared" si="44"/>
        <v>480.50638944060518</v>
      </c>
      <c r="BN29">
        <f t="shared" si="45"/>
        <v>2014</v>
      </c>
    </row>
    <row r="30" spans="1:66" x14ac:dyDescent="0.25">
      <c r="A30" s="24">
        <v>2015</v>
      </c>
      <c r="B30" s="24">
        <v>1</v>
      </c>
      <c r="C30" s="40">
        <f>INDEX((WasteGenWTE!$I$2:$I$52),MATCH(A30,WasteGenWTE!$A$2:$A$52,0))</f>
        <v>63.771278258250007</v>
      </c>
      <c r="D30" s="40">
        <f t="shared" si="2"/>
        <v>9.0874071518006261</v>
      </c>
      <c r="E30" s="40">
        <f t="shared" si="3"/>
        <v>27.008177894919321</v>
      </c>
      <c r="F30" s="40">
        <f t="shared" si="33"/>
        <v>8.8138776522328737</v>
      </c>
      <c r="G30" s="34">
        <f t="shared" si="4"/>
        <v>5.8759184348219158</v>
      </c>
      <c r="H30">
        <f t="shared" si="5"/>
        <v>3.0291357172668754</v>
      </c>
      <c r="I30" s="45">
        <f>INDEX((WasteGenWTE!$J$2:$J$52),MATCH(A30,WasteGenWTE!$A$2:$A$52,0))</f>
        <v>212.57092752750003</v>
      </c>
      <c r="J30" s="45">
        <f t="shared" si="6"/>
        <v>93.743779039627498</v>
      </c>
      <c r="K30" s="45">
        <f t="shared" si="34"/>
        <v>534.88158153907489</v>
      </c>
      <c r="L30" s="45">
        <f t="shared" si="35"/>
        <v>81.744974903952851</v>
      </c>
      <c r="M30" s="43">
        <f t="shared" si="7"/>
        <v>54.496649935968563</v>
      </c>
      <c r="N30">
        <f t="shared" si="8"/>
        <v>31.247926346542503</v>
      </c>
      <c r="O30" s="48">
        <f>INDEX((WasteGenWTE!$K$2:$K$52),MATCH(A30,WasteGenWTE!$A$2:$A$52,0))</f>
        <v>51.017022606600008</v>
      </c>
      <c r="P30" s="48">
        <f t="shared" si="9"/>
        <v>4.9741597041435011</v>
      </c>
      <c r="Q30" s="48">
        <f t="shared" si="36"/>
        <v>45.802889030741859</v>
      </c>
      <c r="R30" s="48">
        <f t="shared" si="37"/>
        <v>2.9604169063923353</v>
      </c>
      <c r="S30" s="49">
        <f t="shared" si="10"/>
        <v>1.9736112709282234</v>
      </c>
      <c r="T30">
        <f t="shared" si="11"/>
        <v>1.6580532347145003</v>
      </c>
      <c r="U30" s="51">
        <f>INDEX((WasteGenWTE!$L$2:$L$52),MATCH(A30,WasteGenWTE!$A$2:$A$52,0))</f>
        <v>8.5028371011000008</v>
      </c>
      <c r="V30" s="51">
        <f t="shared" si="12"/>
        <v>3.1885639129125003E-2</v>
      </c>
      <c r="W30" s="51">
        <f t="shared" si="38"/>
        <v>0.36133783222810023</v>
      </c>
      <c r="X30" s="51">
        <f t="shared" si="39"/>
        <v>1.1734991181582756E-2</v>
      </c>
      <c r="Y30" s="36">
        <f t="shared" si="13"/>
        <v>7.823327454388504E-3</v>
      </c>
      <c r="Z30">
        <f t="shared" si="14"/>
        <v>1.0628546376375001E-2</v>
      </c>
      <c r="AA30" s="54">
        <f>INDEX((WasteGenWTE!$M$2:$M$52),MATCH(A30,WasteGenWTE!$A$2:$A$52,0))</f>
        <v>21.257092752750005</v>
      </c>
      <c r="AB30" s="54">
        <f t="shared" si="15"/>
        <v>0.63771278258250019</v>
      </c>
      <c r="AC30" s="54">
        <f t="shared" si="40"/>
        <v>5.8721652603515206</v>
      </c>
      <c r="AD30" s="54">
        <f t="shared" si="41"/>
        <v>0.3795406290246584</v>
      </c>
      <c r="AE30" s="21">
        <f t="shared" si="16"/>
        <v>0.25302708601643892</v>
      </c>
      <c r="AF30">
        <f t="shared" si="17"/>
        <v>0.21257092752750006</v>
      </c>
      <c r="AG30" s="58">
        <f>INDEX((WasteGenWTE!$N$2:$N$52),MATCH(A30,WasteGenWTE!$A$2:$A$52,0))</f>
        <v>1.2754255651650002</v>
      </c>
      <c r="AH30" s="58">
        <f t="shared" si="18"/>
        <v>1.9131383477475005E-3</v>
      </c>
      <c r="AI30" s="58">
        <f t="shared" si="42"/>
        <v>1.9780400693075264E-2</v>
      </c>
      <c r="AJ30" s="58">
        <f t="shared" si="43"/>
        <v>9.1607412968300512E-4</v>
      </c>
      <c r="AK30" s="56">
        <f t="shared" si="19"/>
        <v>6.1071608645533668E-4</v>
      </c>
      <c r="AM30" s="62">
        <f>INDEX((WasteGenWTE!$P$2:$P$52),MATCH(A30,WasteGenWTE!$A$2:$A$52,0))</f>
        <v>5.8398750000000001</v>
      </c>
      <c r="AN30" s="62">
        <f t="shared" si="21"/>
        <v>0.13139718750000001</v>
      </c>
      <c r="AO30" s="62">
        <f t="shared" si="48"/>
        <v>1.8249053471522392</v>
      </c>
      <c r="AP30" s="62">
        <f t="shared" si="49"/>
        <v>5.1575001748687004E-2</v>
      </c>
      <c r="AQ30" s="60">
        <f t="shared" si="22"/>
        <v>3.4383334499124667E-2</v>
      </c>
      <c r="AR30">
        <f t="shared" si="46"/>
        <v>4.3799062499999999E-2</v>
      </c>
      <c r="AS30" s="68">
        <f>INDEX((WasteGenWTE!$Q$2:$Q$52),MATCH(A30,WasteGenWTE!$A$2:$A$52,0))</f>
        <v>0.18939</v>
      </c>
      <c r="AT30" s="68">
        <f t="shared" si="23"/>
        <v>2.1306375000000001E-3</v>
      </c>
      <c r="AU30" s="68">
        <f>AT30+AU29*$M$9</f>
        <v>3.7787005456146008E-2</v>
      </c>
      <c r="AV30" s="68">
        <f t="shared" si="51"/>
        <v>6.6072979627378806E-3</v>
      </c>
      <c r="AW30" s="64">
        <f t="shared" si="47"/>
        <v>4.4048653084919204E-3</v>
      </c>
      <c r="AY30" s="2">
        <f t="shared" si="24"/>
        <v>62.646428971083594</v>
      </c>
      <c r="AZ30" s="2">
        <f t="shared" si="25"/>
        <v>1566.1607242770899</v>
      </c>
      <c r="BA30">
        <f t="shared" si="26"/>
        <v>62.642024105775107</v>
      </c>
      <c r="BB30">
        <f t="shared" si="27"/>
        <v>1566.0506026443777</v>
      </c>
      <c r="BC30" s="82">
        <f>BC29+(BC31-BC29)/2</f>
        <v>17.114000000000001</v>
      </c>
      <c r="BE30" s="2">
        <f t="shared" si="28"/>
        <v>45.53242897108359</v>
      </c>
      <c r="BF30">
        <f t="shared" si="29"/>
        <v>45.528024105775103</v>
      </c>
      <c r="BH30" s="2">
        <f t="shared" si="30"/>
        <v>1138.3107242770898</v>
      </c>
      <c r="BI30" s="67">
        <f t="shared" si="30"/>
        <v>1138.2006026443776</v>
      </c>
      <c r="BK30">
        <f t="shared" ref="BK30:BK65" si="52">AR30+AL30+AF30+Z30+T30+N30+H30</f>
        <v>36.202113834927751</v>
      </c>
      <c r="BL30">
        <f t="shared" si="44"/>
        <v>516.70850327553296</v>
      </c>
      <c r="BN30">
        <f t="shared" si="45"/>
        <v>2015</v>
      </c>
    </row>
    <row r="31" spans="1:66" x14ac:dyDescent="0.25">
      <c r="A31" s="24">
        <v>2016</v>
      </c>
      <c r="B31" s="24">
        <v>1</v>
      </c>
      <c r="C31" s="40">
        <f>INDEX((WasteGenWTE!$I$2:$I$52),MATCH(A31,WasteGenWTE!$A$2:$A$52,0))</f>
        <v>65.046703823415015</v>
      </c>
      <c r="D31" s="40">
        <f t="shared" si="2"/>
        <v>9.26915529483664</v>
      </c>
      <c r="E31" s="40">
        <f t="shared" si="3"/>
        <v>27.373278344697695</v>
      </c>
      <c r="F31" s="40">
        <f t="shared" si="33"/>
        <v>8.9040548450582655</v>
      </c>
      <c r="G31" s="34">
        <f t="shared" si="4"/>
        <v>5.936036563372177</v>
      </c>
      <c r="H31">
        <f t="shared" si="5"/>
        <v>3.089718431612213</v>
      </c>
      <c r="I31" s="45">
        <f>INDEX((WasteGenWTE!$J$2:$J$52),MATCH(A31,WasteGenWTE!$A$2:$A$52,0))</f>
        <v>216.82234607805006</v>
      </c>
      <c r="J31" s="45">
        <f t="shared" si="6"/>
        <v>95.618654620420074</v>
      </c>
      <c r="K31" s="45">
        <f t="shared" si="34"/>
        <v>546.8794260103673</v>
      </c>
      <c r="L31" s="45">
        <f t="shared" si="35"/>
        <v>83.620810149127621</v>
      </c>
      <c r="M31" s="43">
        <f t="shared" si="7"/>
        <v>55.747206766085078</v>
      </c>
      <c r="N31">
        <f t="shared" si="8"/>
        <v>31.872884873473357</v>
      </c>
      <c r="O31" s="48">
        <f>INDEX((WasteGenWTE!$K$2:$K$52),MATCH(A31,WasteGenWTE!$A$2:$A$52,0))</f>
        <v>52.037363058732012</v>
      </c>
      <c r="P31" s="48">
        <f t="shared" si="9"/>
        <v>5.073642898226371</v>
      </c>
      <c r="Q31" s="48">
        <f t="shared" si="36"/>
        <v>47.779973564328031</v>
      </c>
      <c r="R31" s="48">
        <f t="shared" si="37"/>
        <v>3.0965583646402006</v>
      </c>
      <c r="S31" s="49">
        <f t="shared" si="10"/>
        <v>2.0643722430934668</v>
      </c>
      <c r="T31">
        <f t="shared" si="11"/>
        <v>1.6912142994087904</v>
      </c>
      <c r="U31" s="51">
        <f>INDEX((WasteGenWTE!$L$2:$L$52),MATCH(A31,WasteGenWTE!$A$2:$A$52,0))</f>
        <v>8.6728938431220026</v>
      </c>
      <c r="V31" s="51">
        <f t="shared" si="12"/>
        <v>3.2523351911707507E-2</v>
      </c>
      <c r="W31" s="51">
        <f t="shared" si="38"/>
        <v>0.38143311980992894</v>
      </c>
      <c r="X31" s="51">
        <f t="shared" si="39"/>
        <v>1.2428064329878794E-2</v>
      </c>
      <c r="Y31" s="36">
        <f t="shared" si="13"/>
        <v>8.2853762199191945E-3</v>
      </c>
      <c r="Z31">
        <f t="shared" si="14"/>
        <v>1.0841117303902503E-2</v>
      </c>
      <c r="AA31" s="54">
        <f>INDEX((WasteGenWTE!$M$2:$M$52),MATCH(A31,WasteGenWTE!$A$2:$A$52,0))</f>
        <v>21.682234607805007</v>
      </c>
      <c r="AB31" s="54">
        <f t="shared" si="15"/>
        <v>0.6504670382341502</v>
      </c>
      <c r="AC31" s="54">
        <f t="shared" si="40"/>
        <v>6.1256376364523115</v>
      </c>
      <c r="AD31" s="54">
        <f t="shared" si="41"/>
        <v>0.39699466213335904</v>
      </c>
      <c r="AE31" s="21">
        <f t="shared" si="16"/>
        <v>0.26466310808890603</v>
      </c>
      <c r="AF31">
        <f t="shared" si="17"/>
        <v>0.21682234607805007</v>
      </c>
      <c r="AG31" s="58">
        <f>INDEX((WasteGenWTE!$N$2:$N$52),MATCH(A31,WasteGenWTE!$A$2:$A$52,0))</f>
        <v>1.3009340764683004</v>
      </c>
      <c r="AH31" s="58">
        <f t="shared" si="18"/>
        <v>1.9514011147024504E-3</v>
      </c>
      <c r="AI31" s="58">
        <f t="shared" si="42"/>
        <v>2.0767100282369957E-2</v>
      </c>
      <c r="AJ31" s="58">
        <f t="shared" si="43"/>
        <v>9.6470152540775592E-4</v>
      </c>
      <c r="AK31" s="56">
        <f t="shared" si="19"/>
        <v>6.4313435027183721E-4</v>
      </c>
      <c r="AM31" s="62">
        <f>INDEX((WasteGenWTE!$P$2:$P$52),MATCH(A31,WasteGenWTE!$A$2:$A$52,0))</f>
        <v>6.4887500000000005</v>
      </c>
      <c r="AN31" s="62">
        <f t="shared" si="21"/>
        <v>0.14599687500000003</v>
      </c>
      <c r="AO31" s="62">
        <f t="shared" si="48"/>
        <v>1.9169681182926803</v>
      </c>
      <c r="AP31" s="62">
        <f t="shared" si="49"/>
        <v>5.3934103859558935E-2</v>
      </c>
      <c r="AQ31" s="60">
        <f t="shared" si="22"/>
        <v>3.5956069239705957E-2</v>
      </c>
      <c r="AR31">
        <f t="shared" si="46"/>
        <v>4.8665625000000004E-2</v>
      </c>
      <c r="AS31" s="68">
        <f>INDEX((WasteGenWTE!$Q$2:$Q$52),MATCH(A31,WasteGenWTE!$A$2:$A$52,0))</f>
        <v>0.18939</v>
      </c>
      <c r="AT31" s="68">
        <f t="shared" si="23"/>
        <v>2.1306375000000001E-3</v>
      </c>
      <c r="AU31" s="68">
        <f t="shared" si="50"/>
        <v>3.4010204527885973E-2</v>
      </c>
      <c r="AV31" s="68">
        <f t="shared" si="51"/>
        <v>5.907438428260036E-3</v>
      </c>
      <c r="AW31" s="64">
        <f t="shared" si="47"/>
        <v>3.9382922855066907E-3</v>
      </c>
      <c r="AY31" s="2">
        <f t="shared" si="24"/>
        <v>64.061101552735039</v>
      </c>
      <c r="AZ31" s="2">
        <f t="shared" si="25"/>
        <v>1601.5275388183759</v>
      </c>
      <c r="BA31">
        <f t="shared" si="26"/>
        <v>64.057163260449528</v>
      </c>
      <c r="BB31">
        <f t="shared" si="27"/>
        <v>1601.4290815112381</v>
      </c>
      <c r="BC31" s="82">
        <f>BC29*(1+$BD$18)</f>
        <v>18.308</v>
      </c>
      <c r="BE31" s="2">
        <f t="shared" si="28"/>
        <v>45.753101552735039</v>
      </c>
      <c r="BF31">
        <f t="shared" si="29"/>
        <v>45.749163260449528</v>
      </c>
      <c r="BH31" s="2">
        <f t="shared" si="30"/>
        <v>1143.8275388183761</v>
      </c>
      <c r="BI31" s="67">
        <f t="shared" si="30"/>
        <v>1143.7290815112383</v>
      </c>
      <c r="BK31">
        <f t="shared" si="52"/>
        <v>36.930146692876313</v>
      </c>
      <c r="BL31">
        <f t="shared" si="44"/>
        <v>553.63864996840925</v>
      </c>
      <c r="BN31">
        <f t="shared" si="45"/>
        <v>2016</v>
      </c>
    </row>
    <row r="32" spans="1:66" x14ac:dyDescent="0.25">
      <c r="A32" s="24">
        <v>2017</v>
      </c>
      <c r="B32" s="24">
        <v>1</v>
      </c>
      <c r="C32" s="40">
        <f>INDEX((WasteGenWTE!$I$2:$I$52),MATCH(A32,WasteGenWTE!$A$2:$A$52,0))</f>
        <v>66.34763789988331</v>
      </c>
      <c r="D32" s="40">
        <f t="shared" si="2"/>
        <v>9.4545384007333713</v>
      </c>
      <c r="E32" s="40">
        <f t="shared" si="3"/>
        <v>27.803395600897503</v>
      </c>
      <c r="F32" s="40">
        <f t="shared" si="33"/>
        <v>9.0244211445335676</v>
      </c>
      <c r="G32" s="34">
        <f t="shared" si="4"/>
        <v>6.0162807630223778</v>
      </c>
      <c r="H32">
        <f t="shared" si="5"/>
        <v>3.1515128002444572</v>
      </c>
      <c r="I32" s="45">
        <f>INDEX((WasteGenWTE!$J$2:$J$52),MATCH(A32,WasteGenWTE!$A$2:$A$52,0))</f>
        <v>221.15879299961102</v>
      </c>
      <c r="J32" s="45">
        <f t="shared" si="6"/>
        <v>97.531027712828461</v>
      </c>
      <c r="K32" s="45">
        <f t="shared" si="34"/>
        <v>558.9139583582006</v>
      </c>
      <c r="L32" s="45">
        <f t="shared" si="35"/>
        <v>85.496495364995184</v>
      </c>
      <c r="M32" s="43">
        <f t="shared" si="7"/>
        <v>56.997663576663456</v>
      </c>
      <c r="N32">
        <f t="shared" si="8"/>
        <v>32.510342570942818</v>
      </c>
      <c r="O32" s="48">
        <f>INDEX((WasteGenWTE!$K$2:$K$52),MATCH(A32,WasteGenWTE!$A$2:$A$52,0))</f>
        <v>53.078110319906642</v>
      </c>
      <c r="P32" s="48">
        <f t="shared" si="9"/>
        <v>5.1751157561908974</v>
      </c>
      <c r="Q32" s="48">
        <f t="shared" si="36"/>
        <v>49.72486782283994</v>
      </c>
      <c r="R32" s="48">
        <f t="shared" si="37"/>
        <v>3.2302214976789916</v>
      </c>
      <c r="S32" s="49">
        <f t="shared" si="10"/>
        <v>2.1534809984526611</v>
      </c>
      <c r="T32">
        <f t="shared" si="11"/>
        <v>1.7250385853969659</v>
      </c>
      <c r="U32" s="51">
        <f>INDEX((WasteGenWTE!$L$2:$L$52),MATCH(A32,WasteGenWTE!$A$2:$A$52,0))</f>
        <v>8.8463517199844404</v>
      </c>
      <c r="V32" s="51">
        <f t="shared" si="12"/>
        <v>3.3173818949941654E-2</v>
      </c>
      <c r="W32" s="51">
        <f t="shared" si="38"/>
        <v>0.40148770537843032</v>
      </c>
      <c r="X32" s="51">
        <f t="shared" si="39"/>
        <v>1.3119233381440287E-2</v>
      </c>
      <c r="Y32" s="36">
        <f t="shared" si="13"/>
        <v>8.7461555876268571E-3</v>
      </c>
      <c r="Z32">
        <f t="shared" si="14"/>
        <v>1.1057939649980551E-2</v>
      </c>
      <c r="AA32" s="54">
        <f>INDEX((WasteGenWTE!$M$2:$M$52),MATCH(A32,WasteGenWTE!$A$2:$A$52,0))</f>
        <v>22.115879299961104</v>
      </c>
      <c r="AB32" s="54">
        <f t="shared" si="15"/>
        <v>0.66347637899883316</v>
      </c>
      <c r="AC32" s="54">
        <f t="shared" si="40"/>
        <v>6.3749830542102481</v>
      </c>
      <c r="AD32" s="54">
        <f t="shared" si="41"/>
        <v>0.41413096124089632</v>
      </c>
      <c r="AE32" s="21">
        <f t="shared" si="16"/>
        <v>0.27608730749393084</v>
      </c>
      <c r="AF32">
        <f t="shared" si="17"/>
        <v>0.22115879299961105</v>
      </c>
      <c r="AG32" s="58">
        <f>INDEX((WasteGenWTE!$N$2:$N$52),MATCH(A32,WasteGenWTE!$A$2:$A$52,0))</f>
        <v>1.3269527579976661</v>
      </c>
      <c r="AH32" s="58">
        <f t="shared" si="18"/>
        <v>1.9904291369964994E-3</v>
      </c>
      <c r="AI32" s="58">
        <f t="shared" si="42"/>
        <v>2.1744705987143891E-2</v>
      </c>
      <c r="AJ32" s="58">
        <f t="shared" si="43"/>
        <v>1.0128234322225674E-3</v>
      </c>
      <c r="AK32" s="56">
        <f t="shared" si="19"/>
        <v>6.7521562148171153E-4</v>
      </c>
      <c r="AM32" s="62">
        <f>INDEX((WasteGenWTE!$P$2:$P$52),MATCH(A32,WasteGenWTE!$A$2:$A$52,0))</f>
        <v>7.1376250000000008</v>
      </c>
      <c r="AN32" s="62">
        <f t="shared" si="21"/>
        <v>0.16059656250000001</v>
      </c>
      <c r="AO32" s="62">
        <f t="shared" si="48"/>
        <v>2.02090971085202</v>
      </c>
      <c r="AP32" s="62">
        <f t="shared" si="49"/>
        <v>5.6654969940660473E-2</v>
      </c>
      <c r="AQ32" s="60">
        <f t="shared" si="22"/>
        <v>3.7769979960440313E-2</v>
      </c>
      <c r="AR32">
        <f t="shared" si="46"/>
        <v>5.3532187500000002E-2</v>
      </c>
      <c r="AS32" s="68">
        <f>INDEX((WasteGenWTE!$Q$2:$Q$52),MATCH(A32,WasteGenWTE!$A$2:$A$52,0))</f>
        <v>0.18939</v>
      </c>
      <c r="AT32" s="68">
        <f t="shared" si="23"/>
        <v>2.1306375000000001E-3</v>
      </c>
      <c r="AU32" s="68">
        <f t="shared" si="50"/>
        <v>3.0823850465424418E-2</v>
      </c>
      <c r="AV32" s="68">
        <f t="shared" si="51"/>
        <v>5.3169915624615548E-3</v>
      </c>
      <c r="AW32" s="64">
        <f t="shared" si="47"/>
        <v>3.5446610416410363E-3</v>
      </c>
      <c r="AY32" s="2">
        <f t="shared" si="24"/>
        <v>65.494248657843613</v>
      </c>
      <c r="AZ32" s="2">
        <f t="shared" si="25"/>
        <v>1637.3562164460902</v>
      </c>
      <c r="BA32">
        <f t="shared" si="26"/>
        <v>65.490703996801969</v>
      </c>
      <c r="BB32">
        <f t="shared" si="27"/>
        <v>1637.2675999200492</v>
      </c>
      <c r="BC32">
        <v>18.308</v>
      </c>
      <c r="BE32" s="2">
        <f t="shared" si="28"/>
        <v>47.186248657843613</v>
      </c>
      <c r="BF32">
        <f>BA32-BC32</f>
        <v>47.182703996801969</v>
      </c>
      <c r="BH32" s="2">
        <f t="shared" si="30"/>
        <v>1179.6562164460904</v>
      </c>
      <c r="BI32" s="67">
        <f>BF32*$A$4</f>
        <v>1179.5675999200491</v>
      </c>
      <c r="BK32">
        <f t="shared" si="52"/>
        <v>37.672642876733832</v>
      </c>
      <c r="BL32">
        <f t="shared" si="44"/>
        <v>591.31129284514304</v>
      </c>
      <c r="BN32">
        <f t="shared" si="45"/>
        <v>2017</v>
      </c>
    </row>
    <row r="33" spans="1:66" x14ac:dyDescent="0.25">
      <c r="A33" s="24">
        <v>2018</v>
      </c>
      <c r="B33" s="24">
        <v>1</v>
      </c>
      <c r="C33" s="40">
        <f>INDEX((WasteGenWTE!$I$2:$I$52),MATCH(A33,WasteGenWTE!$A$2:$A$52,0))</f>
        <v>67.67459065788097</v>
      </c>
      <c r="D33" s="40">
        <f t="shared" si="2"/>
        <v>9.6436291687480384</v>
      </c>
      <c r="E33" s="40">
        <f t="shared" si="3"/>
        <v>28.280802587888743</v>
      </c>
      <c r="F33" s="40">
        <f t="shared" si="33"/>
        <v>9.1662221817567975</v>
      </c>
      <c r="G33" s="34">
        <f t="shared" si="4"/>
        <v>6.1108147878378647</v>
      </c>
      <c r="H33">
        <f t="shared" si="5"/>
        <v>3.214543056249346</v>
      </c>
      <c r="I33" s="45">
        <f>INDEX((WasteGenWTE!$J$2:$J$52),MATCH(A33,WasteGenWTE!$A$2:$A$52,0))</f>
        <v>225.58196885960325</v>
      </c>
      <c r="J33" s="45">
        <f t="shared" si="6"/>
        <v>99.481648267085035</v>
      </c>
      <c r="K33" s="45">
        <f t="shared" si="34"/>
        <v>571.01769043851516</v>
      </c>
      <c r="L33" s="45">
        <f t="shared" si="35"/>
        <v>87.377916186770449</v>
      </c>
      <c r="M33" s="43">
        <f t="shared" si="7"/>
        <v>58.251944124513628</v>
      </c>
      <c r="N33">
        <f t="shared" si="8"/>
        <v>33.160549422361676</v>
      </c>
      <c r="O33" s="48">
        <f>INDEX((WasteGenWTE!$K$2:$K$52),MATCH(A33,WasteGenWTE!$A$2:$A$52,0))</f>
        <v>54.139672526304778</v>
      </c>
      <c r="P33" s="48">
        <f t="shared" si="9"/>
        <v>5.2786180713147166</v>
      </c>
      <c r="Q33" s="48">
        <f t="shared" si="36"/>
        <v>51.64177752497082</v>
      </c>
      <c r="R33" s="48">
        <f t="shared" si="37"/>
        <v>3.3617083691838348</v>
      </c>
      <c r="S33" s="49">
        <f t="shared" si="10"/>
        <v>2.2411389127892232</v>
      </c>
      <c r="T33">
        <f t="shared" si="11"/>
        <v>1.7595393571049054</v>
      </c>
      <c r="U33" s="51">
        <f>INDEX((WasteGenWTE!$L$2:$L$52),MATCH(A33,WasteGenWTE!$A$2:$A$52,0))</f>
        <v>9.0232787543841297</v>
      </c>
      <c r="V33" s="51">
        <f t="shared" si="12"/>
        <v>3.3837295328940489E-2</v>
      </c>
      <c r="W33" s="51">
        <f t="shared" si="38"/>
        <v>0.42151599820317487</v>
      </c>
      <c r="X33" s="51">
        <f t="shared" si="39"/>
        <v>1.3809002504195905E-2</v>
      </c>
      <c r="Y33" s="36">
        <f t="shared" si="13"/>
        <v>9.2060016694639358E-3</v>
      </c>
      <c r="Z33">
        <f t="shared" si="14"/>
        <v>1.1279098442980163E-2</v>
      </c>
      <c r="AA33" s="54">
        <f>INDEX((WasteGenWTE!$M$2:$M$52),MATCH(A33,WasteGenWTE!$A$2:$A$52,0))</f>
        <v>22.558196885960328</v>
      </c>
      <c r="AB33" s="54">
        <f t="shared" si="15"/>
        <v>0.67674590657880984</v>
      </c>
      <c r="AC33" s="54">
        <f t="shared" si="40"/>
        <v>6.6207407083295919</v>
      </c>
      <c r="AD33" s="54">
        <f t="shared" si="41"/>
        <v>0.43098825245946598</v>
      </c>
      <c r="AE33" s="21">
        <f t="shared" si="16"/>
        <v>0.28732550163964399</v>
      </c>
      <c r="AF33">
        <f t="shared" si="17"/>
        <v>0.22558196885960327</v>
      </c>
      <c r="AG33" s="58">
        <f>INDEX((WasteGenWTE!$N$2:$N$52),MATCH(A33,WasteGenWTE!$A$2:$A$52,0))</f>
        <v>1.3534918131576195</v>
      </c>
      <c r="AH33" s="58">
        <f t="shared" si="18"/>
        <v>2.0302377197364292E-3</v>
      </c>
      <c r="AI33" s="58">
        <f t="shared" si="42"/>
        <v>2.2714441881824546E-2</v>
      </c>
      <c r="AJ33" s="58">
        <f t="shared" si="43"/>
        <v>1.0605018250557771E-3</v>
      </c>
      <c r="AK33" s="56">
        <f t="shared" si="19"/>
        <v>7.0700121670385133E-4</v>
      </c>
      <c r="AM33" s="62">
        <f>INDEX((WasteGenWTE!$P$2:$P$52),MATCH(A33,WasteGenWTE!$A$2:$A$52,0))</f>
        <v>7.7865000000000011</v>
      </c>
      <c r="AN33" s="62">
        <f t="shared" si="21"/>
        <v>0.17519625000000003</v>
      </c>
      <c r="AO33" s="62">
        <f t="shared" si="48"/>
        <v>2.1363790526011499</v>
      </c>
      <c r="AP33" s="62">
        <f t="shared" si="49"/>
        <v>5.9726908250870112E-2</v>
      </c>
      <c r="AQ33" s="60">
        <f t="shared" si="22"/>
        <v>3.9817938833913408E-2</v>
      </c>
      <c r="AR33">
        <f t="shared" si="46"/>
        <v>5.8398750000000006E-2</v>
      </c>
      <c r="AS33" s="68">
        <f>INDEX((WasteGenWTE!$Q$2:$Q$52),MATCH(A33,WasteGenWTE!$A$2:$A$52,0))</f>
        <v>0.18939</v>
      </c>
      <c r="AT33" s="68">
        <f t="shared" si="23"/>
        <v>2.1306375000000001E-3</v>
      </c>
      <c r="AU33" s="68">
        <f t="shared" si="50"/>
        <v>2.8135635649706649E-2</v>
      </c>
      <c r="AV33" s="68">
        <f t="shared" si="51"/>
        <v>4.8188523157177698E-3</v>
      </c>
      <c r="AW33" s="64">
        <f t="shared" si="47"/>
        <v>3.2125682104785129E-3</v>
      </c>
      <c r="AY33" s="2">
        <f t="shared" si="24"/>
        <v>66.94416683671092</v>
      </c>
      <c r="AZ33" s="2">
        <f t="shared" si="25"/>
        <v>1673.604170917773</v>
      </c>
      <c r="BA33">
        <f t="shared" si="26"/>
        <v>66.940954268500434</v>
      </c>
      <c r="BB33">
        <f t="shared" si="27"/>
        <v>1673.5238567125109</v>
      </c>
      <c r="BC33">
        <v>18.308</v>
      </c>
      <c r="BE33" s="2">
        <f t="shared" si="28"/>
        <v>48.63616683671092</v>
      </c>
      <c r="BF33">
        <f t="shared" si="29"/>
        <v>48.632954268500434</v>
      </c>
      <c r="BH33" s="2">
        <f t="shared" si="30"/>
        <v>1215.9041709177729</v>
      </c>
      <c r="BI33" s="67">
        <f t="shared" si="30"/>
        <v>1215.8238567125109</v>
      </c>
      <c r="BK33">
        <f t="shared" si="52"/>
        <v>38.429891653018515</v>
      </c>
      <c r="BL33">
        <f t="shared" si="44"/>
        <v>629.7411844981616</v>
      </c>
      <c r="BN33">
        <f t="shared" si="45"/>
        <v>2018</v>
      </c>
    </row>
    <row r="34" spans="1:66" x14ac:dyDescent="0.25">
      <c r="A34" s="24">
        <v>2019</v>
      </c>
      <c r="B34" s="24">
        <v>1</v>
      </c>
      <c r="C34" s="40">
        <f>INDEX((WasteGenWTE!$I$2:$I$52),MATCH(A34,WasteGenWTE!$A$2:$A$52,0))</f>
        <v>36.178082471038593</v>
      </c>
      <c r="D34" s="40">
        <f t="shared" si="2"/>
        <v>5.1553767521229998</v>
      </c>
      <c r="E34" s="40">
        <f t="shared" si="3"/>
        <v>24.112565644761411</v>
      </c>
      <c r="F34" s="40">
        <f t="shared" si="33"/>
        <v>9.3236136952503337</v>
      </c>
      <c r="G34" s="34">
        <f t="shared" si="4"/>
        <v>6.2157424635002219</v>
      </c>
      <c r="H34">
        <f t="shared" si="5"/>
        <v>1.7184589173743332</v>
      </c>
      <c r="I34" s="45">
        <f>INDEX((WasteGenWTE!$J$2:$J$52),MATCH(A34,WasteGenWTE!$A$2:$A$52,0))</f>
        <v>120.59360823679532</v>
      </c>
      <c r="J34" s="45">
        <f t="shared" si="6"/>
        <v>53.181781232426729</v>
      </c>
      <c r="K34" s="45">
        <f t="shared" si="34"/>
        <v>534.92931630952728</v>
      </c>
      <c r="L34" s="45">
        <f t="shared" si="35"/>
        <v>89.270155361414666</v>
      </c>
      <c r="M34" s="43">
        <f t="shared" si="7"/>
        <v>59.513436907609773</v>
      </c>
      <c r="N34">
        <f t="shared" si="8"/>
        <v>17.72726041080891</v>
      </c>
      <c r="O34" s="48">
        <f>INDEX((WasteGenWTE!$K$2:$K$52),MATCH(A34,WasteGenWTE!$A$2:$A$52,0))</f>
        <v>28.942465976830874</v>
      </c>
      <c r="P34" s="48">
        <f t="shared" si="9"/>
        <v>2.8218904327410104</v>
      </c>
      <c r="Q34" s="48">
        <f t="shared" si="36"/>
        <v>50.972364645981699</v>
      </c>
      <c r="R34" s="48">
        <f t="shared" si="37"/>
        <v>3.49130331173013</v>
      </c>
      <c r="S34" s="49">
        <f t="shared" si="10"/>
        <v>2.32753554115342</v>
      </c>
      <c r="T34">
        <f t="shared" si="11"/>
        <v>0.94063014424700342</v>
      </c>
      <c r="U34" s="51">
        <f>INDEX((WasteGenWTE!$L$2:$L$52),MATCH(A34,WasteGenWTE!$A$2:$A$52,0))</f>
        <v>4.823744329471813</v>
      </c>
      <c r="V34" s="51">
        <f t="shared" si="12"/>
        <v>1.8089041235519299E-2</v>
      </c>
      <c r="W34" s="51">
        <f t="shared" si="38"/>
        <v>0.4251071721397196</v>
      </c>
      <c r="X34" s="51">
        <f t="shared" si="39"/>
        <v>1.4497867298974563E-2</v>
      </c>
      <c r="Y34" s="36">
        <f t="shared" si="13"/>
        <v>9.6652448659830421E-3</v>
      </c>
      <c r="Z34">
        <f t="shared" si="14"/>
        <v>6.0296804118397662E-3</v>
      </c>
      <c r="AA34" s="54">
        <f>INDEX((WasteGenWTE!$M$2:$M$52),MATCH(A34,WasteGenWTE!$A$2:$A$52,0))</f>
        <v>12.059360823679533</v>
      </c>
      <c r="AB34" s="54">
        <f t="shared" si="15"/>
        <v>0.36178082471038603</v>
      </c>
      <c r="AC34" s="54">
        <f t="shared" si="40"/>
        <v>6.5349185443566276</v>
      </c>
      <c r="AD34" s="54">
        <f t="shared" si="41"/>
        <v>0.44760298868334997</v>
      </c>
      <c r="AE34" s="21">
        <f t="shared" si="16"/>
        <v>0.29840199245556664</v>
      </c>
      <c r="AF34">
        <f t="shared" si="17"/>
        <v>0.12059360823679534</v>
      </c>
      <c r="AG34" s="58">
        <f>INDEX((WasteGenWTE!$N$2:$N$52),MATCH(A34,WasteGenWTE!$A$2:$A$52,0))</f>
        <v>0.72356164942077195</v>
      </c>
      <c r="AH34" s="58">
        <f t="shared" si="18"/>
        <v>1.0853424741311579E-3</v>
      </c>
      <c r="AI34" s="58">
        <f t="shared" si="42"/>
        <v>2.2691987953234037E-2</v>
      </c>
      <c r="AJ34" s="58">
        <f t="shared" si="43"/>
        <v>1.1077964027216675E-3</v>
      </c>
      <c r="AK34" s="56">
        <f t="shared" si="19"/>
        <v>7.3853093514777827E-4</v>
      </c>
      <c r="AM34" s="62">
        <f>INDEX((WasteGenWTE!$P$2:$P$52),MATCH(A34,WasteGenWTE!$A$2:$A$52,0))</f>
        <v>8.4353750000000005</v>
      </c>
      <c r="AN34" s="62">
        <f t="shared" si="21"/>
        <v>0.18979593750000001</v>
      </c>
      <c r="AO34" s="62">
        <f t="shared" si="48"/>
        <v>2.2630354470633791</v>
      </c>
      <c r="AP34" s="62">
        <f t="shared" si="49"/>
        <v>6.3139543037770612E-2</v>
      </c>
      <c r="AQ34" s="60">
        <f t="shared" si="22"/>
        <v>4.209302869184707E-2</v>
      </c>
      <c r="AR34">
        <f t="shared" si="46"/>
        <v>6.3265312500000004E-2</v>
      </c>
      <c r="AS34" s="68">
        <f>INDEX((WasteGenWTE!$Q$2:$Q$52),MATCH(A34,WasteGenWTE!$A$2:$A$52,0))</f>
        <v>0.18939</v>
      </c>
      <c r="AT34" s="68">
        <f t="shared" si="23"/>
        <v>2.1306375000000001E-3</v>
      </c>
      <c r="AU34" s="68">
        <f t="shared" si="50"/>
        <v>2.5867683390232436E-2</v>
      </c>
      <c r="AV34" s="68">
        <f t="shared" si="51"/>
        <v>4.398589759474214E-3</v>
      </c>
      <c r="AW34" s="64">
        <f t="shared" si="47"/>
        <v>2.9323931729828092E-3</v>
      </c>
      <c r="AY34" s="2">
        <f t="shared" si="24"/>
        <v>68.410546102384941</v>
      </c>
      <c r="AZ34" s="2">
        <f t="shared" si="25"/>
        <v>1710.2636525596236</v>
      </c>
      <c r="BA34">
        <f t="shared" si="26"/>
        <v>68.407613709211958</v>
      </c>
      <c r="BB34">
        <f t="shared" si="27"/>
        <v>1710.1903427302989</v>
      </c>
      <c r="BC34">
        <v>18.308</v>
      </c>
      <c r="BE34" s="2">
        <f t="shared" si="28"/>
        <v>50.102546102384942</v>
      </c>
      <c r="BF34">
        <f t="shared" si="29"/>
        <v>50.099613709211958</v>
      </c>
      <c r="BH34" s="2">
        <f t="shared" si="30"/>
        <v>1252.5636525596235</v>
      </c>
      <c r="BI34" s="67">
        <f t="shared" si="30"/>
        <v>1252.4903427302991</v>
      </c>
      <c r="BK34">
        <f t="shared" si="52"/>
        <v>20.576238073578882</v>
      </c>
      <c r="BL34">
        <f t="shared" si="44"/>
        <v>650.31742257174051</v>
      </c>
      <c r="BN34">
        <f t="shared" si="45"/>
        <v>2019</v>
      </c>
    </row>
    <row r="35" spans="1:66" x14ac:dyDescent="0.25">
      <c r="A35" s="24">
        <v>2020</v>
      </c>
      <c r="B35" s="24">
        <v>1</v>
      </c>
      <c r="C35" s="40">
        <f>INDEX((WasteGenWTE!$I$2:$I$52),MATCH(A35,WasteGenWTE!$A$2:$A$52,0))</f>
        <v>37.55864412045937</v>
      </c>
      <c r="D35" s="40">
        <f t="shared" si="2"/>
        <v>5.3521067871654608</v>
      </c>
      <c r="E35" s="40">
        <f t="shared" si="3"/>
        <v>21.515242900199304</v>
      </c>
      <c r="F35" s="40">
        <f t="shared" si="33"/>
        <v>7.9494295317275663</v>
      </c>
      <c r="G35" s="34">
        <f t="shared" si="4"/>
        <v>5.2996196878183772</v>
      </c>
      <c r="H35">
        <f t="shared" si="5"/>
        <v>1.7840355957218201</v>
      </c>
      <c r="I35" s="45">
        <f>INDEX((WasteGenWTE!$J$2:$J$52),MATCH(A35,WasteGenWTE!$A$2:$A$52,0))</f>
        <v>125.19548040153123</v>
      </c>
      <c r="J35" s="45">
        <f t="shared" si="6"/>
        <v>55.211206857075275</v>
      </c>
      <c r="K35" s="45">
        <f t="shared" si="34"/>
        <v>506.51225039338158</v>
      </c>
      <c r="L35" s="45">
        <f t="shared" si="35"/>
        <v>83.628272773221028</v>
      </c>
      <c r="M35" s="43">
        <f t="shared" si="7"/>
        <v>55.752181848814018</v>
      </c>
      <c r="N35">
        <f t="shared" si="8"/>
        <v>18.403735619025088</v>
      </c>
      <c r="O35" s="48">
        <f>INDEX((WasteGenWTE!$K$2:$K$52),MATCH(A35,WasteGenWTE!$A$2:$A$52,0))</f>
        <v>30.046915296367494</v>
      </c>
      <c r="P35" s="48">
        <f t="shared" si="9"/>
        <v>2.9295742413958306</v>
      </c>
      <c r="Q35" s="48">
        <f t="shared" si="36"/>
        <v>50.455892023301615</v>
      </c>
      <c r="R35" s="48">
        <f t="shared" si="37"/>
        <v>3.4460468640759139</v>
      </c>
      <c r="S35" s="49">
        <f t="shared" si="10"/>
        <v>2.297364576050609</v>
      </c>
      <c r="T35">
        <f t="shared" si="11"/>
        <v>0.97652474713194359</v>
      </c>
      <c r="U35" s="51">
        <f>INDEX((WasteGenWTE!$L$2:$L$52),MATCH(A35,WasteGenWTE!$A$2:$A$52,0))</f>
        <v>5.0078192160612494</v>
      </c>
      <c r="V35" s="51">
        <f t="shared" si="12"/>
        <v>1.8779322060229683E-2</v>
      </c>
      <c r="W35" s="51">
        <f t="shared" si="38"/>
        <v>0.4292651099682806</v>
      </c>
      <c r="X35" s="51">
        <f t="shared" si="39"/>
        <v>1.4621384231668696E-2</v>
      </c>
      <c r="Y35" s="36">
        <f t="shared" si="13"/>
        <v>9.7475894877791305E-3</v>
      </c>
      <c r="Z35">
        <f t="shared" si="14"/>
        <v>6.259774020076562E-3</v>
      </c>
      <c r="AA35" s="54">
        <f>INDEX((WasteGenWTE!$M$2:$M$52),MATCH(A35,WasteGenWTE!$A$2:$A$52,0))</f>
        <v>12.519548040153124</v>
      </c>
      <c r="AB35" s="54">
        <f t="shared" si="15"/>
        <v>0.37558644120459372</v>
      </c>
      <c r="AC35" s="54">
        <f t="shared" si="40"/>
        <v>6.4687041055514891</v>
      </c>
      <c r="AD35" s="54">
        <f t="shared" si="41"/>
        <v>0.4418008800097325</v>
      </c>
      <c r="AE35" s="21">
        <f t="shared" si="16"/>
        <v>0.29453392000648831</v>
      </c>
      <c r="AF35">
        <f t="shared" si="17"/>
        <v>0.12519548040153125</v>
      </c>
      <c r="AG35" s="58">
        <f>INDEX((WasteGenWTE!$N$2:$N$52),MATCH(A35,WasteGenWTE!$A$2:$A$52,0))</f>
        <v>0.75117288240918734</v>
      </c>
      <c r="AH35" s="58">
        <f t="shared" si="18"/>
        <v>1.1267593236137809E-3</v>
      </c>
      <c r="AI35" s="58">
        <f t="shared" si="42"/>
        <v>2.2712045965145727E-2</v>
      </c>
      <c r="AJ35" s="58">
        <f t="shared" si="43"/>
        <v>1.1067013117020887E-3</v>
      </c>
      <c r="AK35" s="56">
        <f t="shared" si="19"/>
        <v>7.378008744680591E-4</v>
      </c>
      <c r="AM35" s="62">
        <f>INDEX((WasteGenWTE!$P$2:$P$52),MATCH(A35,WasteGenWTE!$A$2:$A$52,0))</f>
        <v>9.0842500000000008</v>
      </c>
      <c r="AN35" s="62">
        <f t="shared" si="21"/>
        <v>0.20439562500000003</v>
      </c>
      <c r="AO35" s="62">
        <f t="shared" si="48"/>
        <v>2.4005482668646079</v>
      </c>
      <c r="AP35" s="62">
        <f t="shared" si="49"/>
        <v>6.6882805198771489E-2</v>
      </c>
      <c r="AQ35" s="60">
        <f t="shared" si="22"/>
        <v>4.458853679918099E-2</v>
      </c>
      <c r="AR35">
        <f t="shared" si="46"/>
        <v>6.8131875000000008E-2</v>
      </c>
      <c r="AS35" s="68">
        <f>INDEX((WasteGenWTE!$Q$2:$Q$52),MATCH(A35,WasteGenWTE!$A$2:$A$52,0))</f>
        <v>0.18939</v>
      </c>
      <c r="AT35" s="68">
        <f t="shared" si="23"/>
        <v>2.1306375000000001E-3</v>
      </c>
      <c r="AU35" s="68">
        <f t="shared" si="50"/>
        <v>2.3954291863193769E-2</v>
      </c>
      <c r="AV35" s="68">
        <f t="shared" si="51"/>
        <v>4.0440290270386666E-3</v>
      </c>
      <c r="AW35" s="64">
        <f t="shared" si="47"/>
        <v>2.6960193513591111E-3</v>
      </c>
      <c r="AY35" s="2">
        <f t="shared" si="24"/>
        <v>63.70146997920228</v>
      </c>
      <c r="AZ35" s="2">
        <f t="shared" si="25"/>
        <v>1592.5367494800571</v>
      </c>
      <c r="BA35">
        <f t="shared" si="26"/>
        <v>63.698773959850925</v>
      </c>
      <c r="BB35">
        <f t="shared" si="27"/>
        <v>1592.4693489962731</v>
      </c>
      <c r="BC35">
        <v>18.308</v>
      </c>
      <c r="BE35" s="2">
        <f t="shared" si="28"/>
        <v>45.39346997920228</v>
      </c>
      <c r="BF35">
        <f t="shared" si="29"/>
        <v>45.390773959850925</v>
      </c>
      <c r="BH35" s="2">
        <f t="shared" si="30"/>
        <v>1134.8367494800571</v>
      </c>
      <c r="BI35" s="67">
        <f t="shared" si="30"/>
        <v>1134.769348996273</v>
      </c>
      <c r="BK35">
        <f t="shared" si="52"/>
        <v>21.363883091300462</v>
      </c>
      <c r="BL35">
        <f t="shared" si="44"/>
        <v>671.68130566304092</v>
      </c>
      <c r="BN35">
        <f t="shared" si="45"/>
        <v>2020</v>
      </c>
    </row>
    <row r="36" spans="1:66" x14ac:dyDescent="0.25">
      <c r="A36" s="24">
        <v>2021</v>
      </c>
      <c r="B36" s="24">
        <v>1</v>
      </c>
      <c r="C36" s="40">
        <f>INDEX((WasteGenWTE!$I$2:$I$52),MATCH(A36,WasteGenWTE!$A$2:$A$52,0))</f>
        <v>38.966817002868552</v>
      </c>
      <c r="D36" s="40">
        <f t="shared" si="2"/>
        <v>5.5527714229087684</v>
      </c>
      <c r="E36" s="40">
        <f t="shared" si="3"/>
        <v>19.974870034238329</v>
      </c>
      <c r="F36" s="40">
        <f t="shared" si="33"/>
        <v>7.0931442888697447</v>
      </c>
      <c r="G36" s="34">
        <f t="shared" si="4"/>
        <v>4.7287628592464959</v>
      </c>
      <c r="H36">
        <f t="shared" si="5"/>
        <v>1.8509238076362562</v>
      </c>
      <c r="I36" s="45">
        <f>INDEX((WasteGenWTE!$J$2:$J$52),MATCH(A36,WasteGenWTE!$A$2:$A$52,0))</f>
        <v>129.88939000956185</v>
      </c>
      <c r="J36" s="45">
        <f t="shared" si="6"/>
        <v>57.281220994216774</v>
      </c>
      <c r="K36" s="45">
        <f t="shared" si="34"/>
        <v>484.60778582617064</v>
      </c>
      <c r="L36" s="45">
        <f t="shared" si="35"/>
        <v>79.185685561427732</v>
      </c>
      <c r="M36" s="43">
        <f t="shared" si="7"/>
        <v>52.790457040951821</v>
      </c>
      <c r="N36">
        <f t="shared" si="8"/>
        <v>19.093740331405591</v>
      </c>
      <c r="O36" s="48">
        <f>INDEX((WasteGenWTE!$K$2:$K$52),MATCH(A36,WasteGenWTE!$A$2:$A$52,0))</f>
        <v>31.173453602294842</v>
      </c>
      <c r="P36" s="48">
        <f t="shared" si="9"/>
        <v>3.0394117262237472</v>
      </c>
      <c r="Q36" s="48">
        <f t="shared" si="36"/>
        <v>50.084173626592005</v>
      </c>
      <c r="R36" s="48">
        <f t="shared" si="37"/>
        <v>3.4111301229333568</v>
      </c>
      <c r="S36" s="49">
        <f t="shared" si="10"/>
        <v>2.2740867486222376</v>
      </c>
      <c r="T36">
        <f t="shared" si="11"/>
        <v>1.0131372420745823</v>
      </c>
      <c r="U36" s="51">
        <f>INDEX((WasteGenWTE!$L$2:$L$52),MATCH(A36,WasteGenWTE!$A$2:$A$52,0))</f>
        <v>5.1955756003824742</v>
      </c>
      <c r="V36" s="51">
        <f t="shared" si="12"/>
        <v>1.948340850143428E-2</v>
      </c>
      <c r="W36" s="51">
        <f t="shared" si="38"/>
        <v>0.4339841236972059</v>
      </c>
      <c r="X36" s="51">
        <f t="shared" si="39"/>
        <v>1.4764394772508968E-2</v>
      </c>
      <c r="Y36" s="36">
        <f t="shared" si="13"/>
        <v>9.8429298483393123E-3</v>
      </c>
      <c r="Z36">
        <f t="shared" si="14"/>
        <v>6.4944695004780931E-3</v>
      </c>
      <c r="AA36" s="54">
        <f>INDEX((WasteGenWTE!$M$2:$M$52),MATCH(A36,WasteGenWTE!$A$2:$A$52,0))</f>
        <v>12.988939000956186</v>
      </c>
      <c r="AB36" s="54">
        <f t="shared" si="15"/>
        <v>0.38966817002868559</v>
      </c>
      <c r="AC36" s="54">
        <f t="shared" si="40"/>
        <v>6.4210479008451289</v>
      </c>
      <c r="AD36" s="54">
        <f t="shared" si="41"/>
        <v>0.43732437473504576</v>
      </c>
      <c r="AE36" s="21">
        <f t="shared" si="16"/>
        <v>0.29154958315669716</v>
      </c>
      <c r="AF36">
        <f t="shared" si="17"/>
        <v>0.12988939000956187</v>
      </c>
      <c r="AG36" s="58">
        <f>INDEX((WasteGenWTE!$N$2:$N$52),MATCH(A36,WasteGenWTE!$A$2:$A$52,0))</f>
        <v>0.77933634005737107</v>
      </c>
      <c r="AH36" s="58">
        <f t="shared" si="18"/>
        <v>1.1690045100860567E-3</v>
      </c>
      <c r="AI36" s="58">
        <f t="shared" si="42"/>
        <v>2.2773370922745392E-2</v>
      </c>
      <c r="AJ36" s="58">
        <f t="shared" si="43"/>
        <v>1.1076795524863933E-3</v>
      </c>
      <c r="AK36" s="56">
        <f t="shared" si="19"/>
        <v>7.384530349909288E-4</v>
      </c>
      <c r="AM36" s="62">
        <f>INDEX((WasteGenWTE!$P$2:$P$52),MATCH(A36,WasteGenWTE!$A$2:$A$52,0))</f>
        <v>9.7331250000000011</v>
      </c>
      <c r="AN36" s="62">
        <f t="shared" si="21"/>
        <v>0.21899531249999998</v>
      </c>
      <c r="AO36" s="62">
        <f t="shared" si="48"/>
        <v>2.5485966561463709</v>
      </c>
      <c r="AP36" s="62">
        <f t="shared" si="49"/>
        <v>7.0946923218236951E-2</v>
      </c>
      <c r="AQ36" s="60">
        <f t="shared" si="22"/>
        <v>4.7297948812157965E-2</v>
      </c>
      <c r="AR36">
        <f t="shared" si="46"/>
        <v>7.2998437499999999E-2</v>
      </c>
      <c r="AS36" s="68">
        <f>INDEX((WasteGenWTE!$Q$2:$Q$52),MATCH(A36,WasteGenWTE!$A$2:$A$52,0))</f>
        <v>0.18939</v>
      </c>
      <c r="AT36" s="68">
        <f t="shared" si="23"/>
        <v>2.1306375000000001E-3</v>
      </c>
      <c r="AU36" s="68">
        <f t="shared" si="50"/>
        <v>2.2340030751457619E-2</v>
      </c>
      <c r="AV36" s="68">
        <f t="shared" si="51"/>
        <v>3.7448986117361513E-3</v>
      </c>
      <c r="AW36" s="64">
        <f t="shared" si="47"/>
        <v>2.4965990744907672E-3</v>
      </c>
      <c r="AY36" s="2">
        <f t="shared" si="24"/>
        <v>60.145232162747227</v>
      </c>
      <c r="AZ36" s="2">
        <f t="shared" si="25"/>
        <v>1503.6308040686806</v>
      </c>
      <c r="BA36">
        <f t="shared" si="26"/>
        <v>60.142735563672737</v>
      </c>
      <c r="BB36">
        <f t="shared" si="27"/>
        <v>1503.5683890918185</v>
      </c>
      <c r="BC36">
        <v>18.308</v>
      </c>
      <c r="BE36" s="2">
        <f t="shared" si="28"/>
        <v>41.837232162747227</v>
      </c>
      <c r="BF36">
        <f t="shared" si="29"/>
        <v>41.834735563672737</v>
      </c>
      <c r="BH36" s="2">
        <f t="shared" si="30"/>
        <v>1045.9308040686806</v>
      </c>
      <c r="BI36" s="67">
        <f t="shared" si="30"/>
        <v>1045.8683890918185</v>
      </c>
      <c r="BK36">
        <f t="shared" si="52"/>
        <v>22.16718367812647</v>
      </c>
      <c r="BL36">
        <f t="shared" si="44"/>
        <v>693.84848934116735</v>
      </c>
      <c r="BN36">
        <f t="shared" si="45"/>
        <v>2021</v>
      </c>
    </row>
    <row r="37" spans="1:66" x14ac:dyDescent="0.25">
      <c r="A37" s="24">
        <v>2022</v>
      </c>
      <c r="B37" s="24">
        <v>1</v>
      </c>
      <c r="C37" s="40">
        <f>INDEX((WasteGenWTE!$I$2:$I$52),MATCH(A37,WasteGenWTE!$A$2:$A$52,0))</f>
        <v>40.403153342925933</v>
      </c>
      <c r="D37" s="40">
        <f t="shared" si="2"/>
        <v>5.7574493513669456</v>
      </c>
      <c r="E37" s="40">
        <f t="shared" si="3"/>
        <v>19.147005152273493</v>
      </c>
      <c r="F37" s="40">
        <f t="shared" si="33"/>
        <v>6.58531423333178</v>
      </c>
      <c r="G37" s="34">
        <f t="shared" si="4"/>
        <v>4.3902094888878533</v>
      </c>
      <c r="H37">
        <f t="shared" si="5"/>
        <v>1.9191497837889819</v>
      </c>
      <c r="I37" s="45">
        <f>INDEX((WasteGenWTE!$J$2:$J$52),MATCH(A37,WasteGenWTE!$A$2:$A$52,0))</f>
        <v>134.67717780975312</v>
      </c>
      <c r="J37" s="45">
        <f t="shared" si="6"/>
        <v>59.392635414101122</v>
      </c>
      <c r="K37" s="45">
        <f t="shared" si="34"/>
        <v>468.23917416431698</v>
      </c>
      <c r="L37" s="45">
        <f t="shared" si="35"/>
        <v>75.761247075954799</v>
      </c>
      <c r="M37" s="43">
        <f t="shared" si="7"/>
        <v>50.507498050636528</v>
      </c>
      <c r="N37">
        <f t="shared" si="8"/>
        <v>19.797545138033708</v>
      </c>
      <c r="O37" s="48">
        <f>INDEX((WasteGenWTE!$K$2:$K$52),MATCH(A37,WasteGenWTE!$A$2:$A$52,0))</f>
        <v>32.322522674340746</v>
      </c>
      <c r="P37" s="48">
        <f t="shared" si="9"/>
        <v>3.151445960748223</v>
      </c>
      <c r="Q37" s="48">
        <f t="shared" si="36"/>
        <v>49.849619925279086</v>
      </c>
      <c r="R37" s="48">
        <f t="shared" si="37"/>
        <v>3.3859996620611348</v>
      </c>
      <c r="S37" s="49">
        <f t="shared" si="10"/>
        <v>2.2573331080407564</v>
      </c>
      <c r="T37">
        <f t="shared" si="11"/>
        <v>1.0504819869160742</v>
      </c>
      <c r="U37" s="51">
        <f>INDEX((WasteGenWTE!$L$2:$L$52),MATCH(A37,WasteGenWTE!$A$2:$A$52,0))</f>
        <v>5.3870871123901249</v>
      </c>
      <c r="V37" s="51">
        <f t="shared" si="12"/>
        <v>2.0201576671462967E-2</v>
      </c>
      <c r="W37" s="51">
        <f t="shared" si="38"/>
        <v>0.43925899708327865</v>
      </c>
      <c r="X37" s="51">
        <f t="shared" si="39"/>
        <v>1.4926703285390183E-2</v>
      </c>
      <c r="Y37" s="36">
        <f t="shared" si="13"/>
        <v>9.9511355235934549E-3</v>
      </c>
      <c r="Z37">
        <f t="shared" si="14"/>
        <v>6.7338588904876564E-3</v>
      </c>
      <c r="AA37" s="54">
        <f>INDEX((WasteGenWTE!$M$2:$M$52),MATCH(A37,WasteGenWTE!$A$2:$A$52,0))</f>
        <v>13.467717780975313</v>
      </c>
      <c r="AB37" s="54">
        <f t="shared" si="15"/>
        <v>0.4040315334292594</v>
      </c>
      <c r="AC37" s="54">
        <f t="shared" si="40"/>
        <v>6.3909769134973198</v>
      </c>
      <c r="AD37" s="54">
        <f t="shared" si="41"/>
        <v>0.43410252077706857</v>
      </c>
      <c r="AE37" s="21">
        <f t="shared" si="16"/>
        <v>0.28940168051804571</v>
      </c>
      <c r="AF37">
        <f t="shared" si="17"/>
        <v>0.13467717780975313</v>
      </c>
      <c r="AG37" s="58">
        <f>INDEX((WasteGenWTE!$N$2:$N$52),MATCH(A37,WasteGenWTE!$A$2:$A$52,0))</f>
        <v>0.8080630668585187</v>
      </c>
      <c r="AH37" s="58">
        <f t="shared" si="18"/>
        <v>1.2120946002877782E-3</v>
      </c>
      <c r="AI37" s="58">
        <f t="shared" si="42"/>
        <v>2.2874795117072171E-2</v>
      </c>
      <c r="AJ37" s="58">
        <f t="shared" si="43"/>
        <v>1.1106704059609983E-3</v>
      </c>
      <c r="AK37" s="56">
        <f t="shared" si="19"/>
        <v>7.4044693730733219E-4</v>
      </c>
      <c r="AM37" s="62">
        <f>INDEX((WasteGenWTE!$P$2:$P$52),MATCH(A37,WasteGenWTE!$A$2:$A$52,0))</f>
        <v>10.382000000000001</v>
      </c>
      <c r="AN37" s="62">
        <f t="shared" si="21"/>
        <v>0.233595</v>
      </c>
      <c r="AO37" s="62">
        <f t="shared" si="48"/>
        <v>2.7068692417739086</v>
      </c>
      <c r="AP37" s="62">
        <f t="shared" si="49"/>
        <v>7.5322414372462218E-2</v>
      </c>
      <c r="AQ37" s="60">
        <f t="shared" si="22"/>
        <v>5.021494291497481E-2</v>
      </c>
      <c r="AR37">
        <f t="shared" si="46"/>
        <v>7.7865000000000004E-2</v>
      </c>
      <c r="AS37" s="68">
        <f>INDEX((WasteGenWTE!$Q$2:$Q$52),MATCH(A37,WasteGenWTE!$A$2:$A$52,0))</f>
        <v>0.18939</v>
      </c>
      <c r="AT37" s="68">
        <f t="shared" si="23"/>
        <v>2.1306375000000001E-3</v>
      </c>
      <c r="AU37" s="68">
        <f t="shared" si="50"/>
        <v>2.0978135446686065E-2</v>
      </c>
      <c r="AV37" s="68">
        <f t="shared" si="51"/>
        <v>3.492532804771555E-3</v>
      </c>
      <c r="AW37" s="64">
        <f t="shared" si="47"/>
        <v>2.3283552031810365E-3</v>
      </c>
      <c r="AY37" s="2">
        <f t="shared" si="24"/>
        <v>57.507677208662244</v>
      </c>
      <c r="AZ37" s="2">
        <f t="shared" si="25"/>
        <v>1437.6919302165561</v>
      </c>
      <c r="BA37">
        <f t="shared" si="26"/>
        <v>57.505348853459061</v>
      </c>
      <c r="BB37">
        <f t="shared" si="27"/>
        <v>1437.6337213364766</v>
      </c>
      <c r="BC37">
        <v>18.308</v>
      </c>
      <c r="BE37" s="2">
        <f t="shared" si="28"/>
        <v>39.199677208662244</v>
      </c>
      <c r="BF37">
        <f t="shared" si="29"/>
        <v>39.197348853459062</v>
      </c>
      <c r="BH37" s="2">
        <f t="shared" si="30"/>
        <v>979.99193021655606</v>
      </c>
      <c r="BI37" s="67">
        <f t="shared" si="30"/>
        <v>979.93372133647654</v>
      </c>
      <c r="BK37">
        <f t="shared" si="52"/>
        <v>22.986452945439005</v>
      </c>
      <c r="BL37">
        <f t="shared" si="44"/>
        <v>716.83494228660641</v>
      </c>
      <c r="BN37">
        <f t="shared" si="45"/>
        <v>2022</v>
      </c>
    </row>
    <row r="38" spans="1:66" x14ac:dyDescent="0.25">
      <c r="A38" s="24">
        <v>2023</v>
      </c>
      <c r="B38" s="24">
        <v>1</v>
      </c>
      <c r="C38" s="40">
        <f>INDEX((WasteGenWTE!$I$2:$I$52),MATCH(A38,WasteGenWTE!$A$2:$A$52,0))</f>
        <v>41.868216409784445</v>
      </c>
      <c r="D38" s="40">
        <f t="shared" si="2"/>
        <v>5.9662208383942836</v>
      </c>
      <c r="E38" s="40">
        <f t="shared" si="3"/>
        <v>18.800842213510876</v>
      </c>
      <c r="F38" s="40">
        <f t="shared" si="33"/>
        <v>6.312383777156902</v>
      </c>
      <c r="G38" s="34">
        <f t="shared" si="4"/>
        <v>4.2082558514379347</v>
      </c>
      <c r="H38">
        <f t="shared" si="5"/>
        <v>1.9887402794647611</v>
      </c>
      <c r="I38" s="45">
        <f>INDEX((WasteGenWTE!$J$2:$J$52),MATCH(A38,WasteGenWTE!$A$2:$A$52,0))</f>
        <v>139.56072136594815</v>
      </c>
      <c r="J38" s="45">
        <f t="shared" si="6"/>
        <v>61.546278122383136</v>
      </c>
      <c r="K38" s="45">
        <f t="shared" si="34"/>
        <v>456.58319511696374</v>
      </c>
      <c r="L38" s="45">
        <f t="shared" si="35"/>
        <v>73.202257169736328</v>
      </c>
      <c r="M38" s="43">
        <f t="shared" si="7"/>
        <v>48.801504779824214</v>
      </c>
      <c r="N38">
        <f t="shared" si="8"/>
        <v>20.515426040794377</v>
      </c>
      <c r="O38" s="48">
        <f>INDEX((WasteGenWTE!$K$2:$K$52),MATCH(A38,WasteGenWTE!$A$2:$A$52,0))</f>
        <v>33.494573127827557</v>
      </c>
      <c r="P38" s="48">
        <f t="shared" si="9"/>
        <v>3.2657208799631872</v>
      </c>
      <c r="Q38" s="48">
        <f t="shared" si="36"/>
        <v>49.745198422953827</v>
      </c>
      <c r="R38" s="48">
        <f t="shared" si="37"/>
        <v>3.3701423822884471</v>
      </c>
      <c r="S38" s="49">
        <f t="shared" si="10"/>
        <v>2.2467615881922978</v>
      </c>
      <c r="T38">
        <f t="shared" si="11"/>
        <v>1.0885736266543957</v>
      </c>
      <c r="U38" s="51">
        <f>INDEX((WasteGenWTE!$L$2:$L$52),MATCH(A38,WasteGenWTE!$A$2:$A$52,0))</f>
        <v>5.5824288546379259</v>
      </c>
      <c r="V38" s="51">
        <f t="shared" si="12"/>
        <v>2.0934108204892225E-2</v>
      </c>
      <c r="W38" s="51">
        <f t="shared" si="38"/>
        <v>0.44508497492837268</v>
      </c>
      <c r="X38" s="51">
        <f t="shared" si="39"/>
        <v>1.5108130359798197E-2</v>
      </c>
      <c r="Y38" s="36">
        <f t="shared" si="13"/>
        <v>1.0072086906532132E-2</v>
      </c>
      <c r="Z38">
        <f t="shared" si="14"/>
        <v>6.9780360682974076E-3</v>
      </c>
      <c r="AA38" s="54">
        <f>INDEX((WasteGenWTE!$M$2:$M$52),MATCH(A38,WasteGenWTE!$A$2:$A$52,0))</f>
        <v>13.956072136594816</v>
      </c>
      <c r="AB38" s="54">
        <f t="shared" si="15"/>
        <v>0.41868216409784453</v>
      </c>
      <c r="AC38" s="54">
        <f t="shared" si="40"/>
        <v>6.3775895414043378</v>
      </c>
      <c r="AD38" s="54">
        <f t="shared" si="41"/>
        <v>0.43206953619082666</v>
      </c>
      <c r="AE38" s="21">
        <f t="shared" si="16"/>
        <v>0.28804635746055107</v>
      </c>
      <c r="AF38">
        <f t="shared" si="17"/>
        <v>0.13956072136594816</v>
      </c>
      <c r="AG38" s="58">
        <f>INDEX((WasteGenWTE!$N$2:$N$52),MATCH(A38,WasteGenWTE!$A$2:$A$52,0))</f>
        <v>0.83736432819568896</v>
      </c>
      <c r="AH38" s="58">
        <f t="shared" si="18"/>
        <v>1.2560464922935334E-3</v>
      </c>
      <c r="AI38" s="58">
        <f t="shared" si="42"/>
        <v>2.3015224687077836E-2</v>
      </c>
      <c r="AJ38" s="58">
        <f t="shared" si="43"/>
        <v>1.1156169222878668E-3</v>
      </c>
      <c r="AK38" s="56">
        <f t="shared" si="19"/>
        <v>7.4374461485857786E-4</v>
      </c>
      <c r="AM38" s="62">
        <f>INDEX((WasteGenWTE!$P$2:$P$52),MATCH(A38,WasteGenWTE!$A$2:$A$52,0))</f>
        <v>11.030875000000002</v>
      </c>
      <c r="AN38" s="62">
        <f t="shared" si="21"/>
        <v>0.24819468750000001</v>
      </c>
      <c r="AO38" s="62">
        <f t="shared" si="48"/>
        <v>2.8750638530793262</v>
      </c>
      <c r="AP38" s="62">
        <f t="shared" si="49"/>
        <v>8.0000076194582145E-2</v>
      </c>
      <c r="AQ38" s="60">
        <f t="shared" si="22"/>
        <v>5.3333384129721426E-2</v>
      </c>
      <c r="AR38">
        <f t="shared" si="46"/>
        <v>8.2731562500000008E-2</v>
      </c>
      <c r="AS38" s="68">
        <f>INDEX((WasteGenWTE!$Q$2:$Q$52),MATCH(A38,WasteGenWTE!$A$2:$A$52,0))</f>
        <v>0.18939</v>
      </c>
      <c r="AT38" s="68">
        <f t="shared" si="23"/>
        <v>2.1306375000000001E-3</v>
      </c>
      <c r="AU38" s="68">
        <f t="shared" si="50"/>
        <v>1.9829152294162496E-2</v>
      </c>
      <c r="AV38" s="68">
        <f t="shared" si="51"/>
        <v>3.2796206525235699E-3</v>
      </c>
      <c r="AW38" s="64">
        <f t="shared" si="47"/>
        <v>2.1864137683490466E-3</v>
      </c>
      <c r="AY38" s="2">
        <f t="shared" si="24"/>
        <v>55.61090420633446</v>
      </c>
      <c r="AZ38" s="2">
        <f t="shared" si="25"/>
        <v>1390.2726051583616</v>
      </c>
      <c r="BA38">
        <f t="shared" si="26"/>
        <v>55.608717792566104</v>
      </c>
      <c r="BB38">
        <f t="shared" si="27"/>
        <v>1390.2179448141526</v>
      </c>
      <c r="BC38">
        <v>18.308</v>
      </c>
      <c r="BE38" s="2">
        <f t="shared" si="28"/>
        <v>37.30290420633446</v>
      </c>
      <c r="BF38">
        <f t="shared" si="29"/>
        <v>37.300717792566104</v>
      </c>
      <c r="BH38" s="2">
        <f t="shared" si="30"/>
        <v>932.57260515836151</v>
      </c>
      <c r="BI38" s="67">
        <f t="shared" si="30"/>
        <v>932.51794481415254</v>
      </c>
      <c r="BK38">
        <f t="shared" si="52"/>
        <v>23.82201026684778</v>
      </c>
      <c r="BL38">
        <f t="shared" si="44"/>
        <v>740.65695255345418</v>
      </c>
      <c r="BN38">
        <f t="shared" si="45"/>
        <v>2023</v>
      </c>
    </row>
    <row r="39" spans="1:66" x14ac:dyDescent="0.25">
      <c r="A39" s="24">
        <v>2024</v>
      </c>
      <c r="B39" s="24">
        <v>1</v>
      </c>
      <c r="C39" s="40">
        <f>INDEX((WasteGenWTE!$I$2:$I$52),MATCH(A39,WasteGenWTE!$A$2:$A$52,0))</f>
        <v>43.362580737980139</v>
      </c>
      <c r="D39" s="40">
        <f t="shared" si="2"/>
        <v>6.1791677551621698</v>
      </c>
      <c r="E39" s="40">
        <f t="shared" si="3"/>
        <v>18.781749173231571</v>
      </c>
      <c r="F39" s="40">
        <f t="shared" si="33"/>
        <v>6.1982607954414748</v>
      </c>
      <c r="G39" s="34">
        <f t="shared" si="4"/>
        <v>4.1321738636276493</v>
      </c>
      <c r="H39">
        <f t="shared" si="5"/>
        <v>2.0597225850540566</v>
      </c>
      <c r="I39" s="45">
        <f>INDEX((WasteGenWTE!$J$2:$J$52),MATCH(A39,WasteGenWTE!$A$2:$A$52,0))</f>
        <v>144.54193579326713</v>
      </c>
      <c r="J39" s="45">
        <f t="shared" si="6"/>
        <v>63.742993684830793</v>
      </c>
      <c r="K39" s="45">
        <f t="shared" si="34"/>
        <v>448.94617125417483</v>
      </c>
      <c r="L39" s="45">
        <f t="shared" si="35"/>
        <v>71.380017547619644</v>
      </c>
      <c r="M39" s="43">
        <f t="shared" si="7"/>
        <v>47.586678365079763</v>
      </c>
      <c r="N39">
        <f t="shared" si="8"/>
        <v>21.247664561610268</v>
      </c>
      <c r="O39" s="48">
        <f>INDEX((WasteGenWTE!$K$2:$K$52),MATCH(A39,WasteGenWTE!$A$2:$A$52,0))</f>
        <v>34.690064590384111</v>
      </c>
      <c r="P39" s="48">
        <f t="shared" si="9"/>
        <v>3.382281297562451</v>
      </c>
      <c r="Q39" s="48">
        <f t="shared" si="36"/>
        <v>49.764396877119722</v>
      </c>
      <c r="R39" s="48">
        <f t="shared" si="37"/>
        <v>3.3630828433965543</v>
      </c>
      <c r="S39" s="49">
        <f t="shared" si="10"/>
        <v>2.242055228931036</v>
      </c>
      <c r="T39">
        <f t="shared" si="11"/>
        <v>1.1274270991874837</v>
      </c>
      <c r="U39" s="51">
        <f>INDEX((WasteGenWTE!$L$2:$L$52),MATCH(A39,WasteGenWTE!$A$2:$A$52,0))</f>
        <v>5.7816774317306852</v>
      </c>
      <c r="V39" s="51">
        <f t="shared" si="12"/>
        <v>2.168129036899007E-2</v>
      </c>
      <c r="W39" s="51">
        <f t="shared" si="38"/>
        <v>0.45145775285468992</v>
      </c>
      <c r="X39" s="51">
        <f t="shared" si="39"/>
        <v>1.5308512442672846E-2</v>
      </c>
      <c r="Y39" s="36">
        <f t="shared" si="13"/>
        <v>1.0205674961781897E-2</v>
      </c>
      <c r="Z39">
        <f t="shared" si="14"/>
        <v>7.227096789663357E-3</v>
      </c>
      <c r="AA39" s="54">
        <f>INDEX((WasteGenWTE!$M$2:$M$52),MATCH(A39,WasteGenWTE!$A$2:$A$52,0))</f>
        <v>14.454193579326713</v>
      </c>
      <c r="AB39" s="54">
        <f t="shared" si="15"/>
        <v>0.43362580737980139</v>
      </c>
      <c r="AC39" s="54">
        <f t="shared" si="40"/>
        <v>6.3800508816820169</v>
      </c>
      <c r="AD39" s="54">
        <f t="shared" si="41"/>
        <v>0.43116446710212242</v>
      </c>
      <c r="AE39" s="21">
        <f t="shared" si="16"/>
        <v>0.28744297806808161</v>
      </c>
      <c r="AF39">
        <f t="shared" si="17"/>
        <v>0.14454193579326713</v>
      </c>
      <c r="AG39" s="58">
        <f>INDEX((WasteGenWTE!$N$2:$N$52),MATCH(A39,WasteGenWTE!$A$2:$A$52,0))</f>
        <v>0.86725161475960277</v>
      </c>
      <c r="AH39" s="58">
        <f t="shared" si="18"/>
        <v>1.3008774221394041E-3</v>
      </c>
      <c r="AI39" s="58">
        <f t="shared" si="42"/>
        <v>2.3193636355983083E-2</v>
      </c>
      <c r="AJ39" s="58">
        <f t="shared" si="43"/>
        <v>1.1224657532341602E-3</v>
      </c>
      <c r="AK39" s="56">
        <f t="shared" si="19"/>
        <v>7.483105021561067E-4</v>
      </c>
      <c r="AM39" s="62">
        <f>INDEX((WasteGenWTE!$P$2:$P$52),MATCH(A39,WasteGenWTE!$A$2:$A$52,0))</f>
        <v>11.679750000000002</v>
      </c>
      <c r="AN39" s="62">
        <f t="shared" si="21"/>
        <v>0.26279437500000002</v>
      </c>
      <c r="AO39" s="62">
        <f t="shared" si="48"/>
        <v>3.0528872498875965</v>
      </c>
      <c r="AP39" s="62">
        <f t="shared" si="49"/>
        <v>8.4970978191729829E-2</v>
      </c>
      <c r="AQ39" s="60">
        <f t="shared" si="22"/>
        <v>5.6647318794486548E-2</v>
      </c>
      <c r="AR39">
        <f t="shared" si="46"/>
        <v>8.7598125000000013E-2</v>
      </c>
      <c r="AS39" s="68">
        <f>INDEX((WasteGenWTE!$Q$2:$Q$52),MATCH(A39,WasteGenWTE!$A$2:$A$52,0))</f>
        <v>0.18939</v>
      </c>
      <c r="AT39" s="68">
        <f t="shared" si="23"/>
        <v>2.1306375000000001E-3</v>
      </c>
      <c r="AU39" s="68">
        <f t="shared" si="50"/>
        <v>1.8859795633516363E-2</v>
      </c>
      <c r="AV39" s="68">
        <f t="shared" si="51"/>
        <v>3.0999941606461327E-3</v>
      </c>
      <c r="AW39" s="64">
        <f t="shared" si="47"/>
        <v>2.0666627737640883E-3</v>
      </c>
      <c r="AY39" s="2">
        <f>AW39+AQ39+AK39+AE39+Y39+S39+M39+G39</f>
        <v>54.318018402738716</v>
      </c>
      <c r="AZ39" s="2">
        <f t="shared" si="25"/>
        <v>1357.9504600684679</v>
      </c>
      <c r="BA39">
        <f t="shared" si="26"/>
        <v>54.315951739964952</v>
      </c>
      <c r="BB39">
        <f t="shared" si="27"/>
        <v>1357.8987934991237</v>
      </c>
      <c r="BC39">
        <v>18.308</v>
      </c>
      <c r="BE39" s="2">
        <f t="shared" si="28"/>
        <v>36.010018402738716</v>
      </c>
      <c r="BF39">
        <f t="shared" si="29"/>
        <v>36.007951739964952</v>
      </c>
      <c r="BH39" s="2">
        <f t="shared" si="30"/>
        <v>900.25046006846787</v>
      </c>
      <c r="BI39" s="67">
        <f t="shared" si="30"/>
        <v>900.19879349912378</v>
      </c>
      <c r="BK39">
        <f t="shared" si="52"/>
        <v>24.674181403434741</v>
      </c>
      <c r="BL39">
        <f t="shared" si="44"/>
        <v>765.33113395688895</v>
      </c>
      <c r="BN39">
        <f t="shared" si="45"/>
        <v>2024</v>
      </c>
    </row>
    <row r="40" spans="1:66" x14ac:dyDescent="0.25">
      <c r="A40" s="24">
        <v>2025</v>
      </c>
      <c r="B40" s="24">
        <v>1</v>
      </c>
      <c r="C40" s="40">
        <f>INDEX((WasteGenWTE!$I$2:$I$52),MATCH(A40,WasteGenWTE!$A$2:$A$52,0))</f>
        <v>44.886832352739738</v>
      </c>
      <c r="D40" s="40">
        <f t="shared" si="2"/>
        <v>6.3963736102654121</v>
      </c>
      <c r="E40" s="40">
        <f t="shared" si="3"/>
        <v>18.98615658069583</v>
      </c>
      <c r="F40" s="40">
        <f t="shared" si="33"/>
        <v>6.1919662028011535</v>
      </c>
      <c r="G40" s="34">
        <f t="shared" si="4"/>
        <v>4.1279774685341017</v>
      </c>
      <c r="H40">
        <f t="shared" si="5"/>
        <v>2.1321245367551374</v>
      </c>
      <c r="I40" s="45">
        <f>INDEX((WasteGenWTE!$J$2:$J$52),MATCH(A40,WasteGenWTE!$A$2:$A$52,0))</f>
        <v>149.62277450913246</v>
      </c>
      <c r="J40" s="45">
        <f t="shared" si="6"/>
        <v>65.983643558527405</v>
      </c>
      <c r="K40" s="45">
        <f t="shared" si="34"/>
        <v>444.74373279132953</v>
      </c>
      <c r="L40" s="45">
        <f t="shared" si="35"/>
        <v>70.186082021372755</v>
      </c>
      <c r="M40" s="43">
        <f t="shared" si="7"/>
        <v>46.790721347581837</v>
      </c>
      <c r="N40">
        <f t="shared" si="8"/>
        <v>21.994547852842469</v>
      </c>
      <c r="O40" s="48">
        <f>INDEX((WasteGenWTE!$K$2:$K$52),MATCH(A40,WasteGenWTE!$A$2:$A$52,0))</f>
        <v>35.909465882191789</v>
      </c>
      <c r="P40" s="48">
        <f t="shared" si="9"/>
        <v>3.5011729235136992</v>
      </c>
      <c r="Q40" s="48">
        <f t="shared" si="36"/>
        <v>49.901189023086999</v>
      </c>
      <c r="R40" s="48">
        <f t="shared" si="37"/>
        <v>3.3643807775464212</v>
      </c>
      <c r="S40" s="49">
        <f t="shared" si="10"/>
        <v>2.2429205183642806</v>
      </c>
      <c r="T40">
        <f t="shared" si="11"/>
        <v>1.1670576411712332</v>
      </c>
      <c r="U40" s="51">
        <f>INDEX((WasteGenWTE!$L$2:$L$52),MATCH(A40,WasteGenWTE!$A$2:$A$52,0))</f>
        <v>5.9849109803652984</v>
      </c>
      <c r="V40" s="51">
        <f t="shared" si="12"/>
        <v>2.2443416176369867E-2</v>
      </c>
      <c r="W40" s="51">
        <f t="shared" si="38"/>
        <v>0.45837346754432828</v>
      </c>
      <c r="X40" s="51">
        <f t="shared" si="39"/>
        <v>1.5527701486731497E-2</v>
      </c>
      <c r="Y40" s="36">
        <f t="shared" si="13"/>
        <v>1.035180099115433E-2</v>
      </c>
      <c r="Z40">
        <f t="shared" si="14"/>
        <v>7.4811387254566236E-3</v>
      </c>
      <c r="AA40" s="54">
        <f>INDEX((WasteGenWTE!$M$2:$M$52),MATCH(A40,WasteGenWTE!$A$2:$A$52,0))</f>
        <v>14.962277450913247</v>
      </c>
      <c r="AB40" s="54">
        <f t="shared" si="15"/>
        <v>0.44886832352739736</v>
      </c>
      <c r="AC40" s="54">
        <f t="shared" si="40"/>
        <v>6.3975883362932056</v>
      </c>
      <c r="AD40" s="54">
        <f t="shared" si="41"/>
        <v>0.43133086891620792</v>
      </c>
      <c r="AE40" s="21">
        <f t="shared" si="16"/>
        <v>0.28755391261080526</v>
      </c>
      <c r="AF40">
        <f t="shared" si="17"/>
        <v>0.14962277450913247</v>
      </c>
      <c r="AG40" s="58">
        <f>INDEX((WasteGenWTE!$N$2:$N$52),MATCH(A40,WasteGenWTE!$A$2:$A$52,0))</f>
        <v>0.89773664705479472</v>
      </c>
      <c r="AH40" s="58">
        <f t="shared" si="18"/>
        <v>1.346604970582192E-3</v>
      </c>
      <c r="AI40" s="58">
        <f t="shared" si="42"/>
        <v>2.3409074333562818E-2</v>
      </c>
      <c r="AJ40" s="58">
        <f t="shared" si="43"/>
        <v>1.1311669930024572E-3</v>
      </c>
      <c r="AK40" s="56">
        <f t="shared" si="19"/>
        <v>7.5411132866830483E-4</v>
      </c>
      <c r="AM40" s="62">
        <f>INDEX((WasteGenWTE!$P$2:$P$52),MATCH(A40,WasteGenWTE!$A$2:$A$52,0))</f>
        <v>12.328625000000002</v>
      </c>
      <c r="AN40" s="62">
        <f t="shared" si="21"/>
        <v>0.27739406250000004</v>
      </c>
      <c r="AO40" s="62">
        <f t="shared" si="48"/>
        <v>3.2400548585806064</v>
      </c>
      <c r="AP40" s="62">
        <f t="shared" si="49"/>
        <v>9.0226453806990167E-2</v>
      </c>
      <c r="AQ40" s="60">
        <f t="shared" si="22"/>
        <v>6.0150969204660107E-2</v>
      </c>
      <c r="AR40">
        <f t="shared" si="46"/>
        <v>9.2464687500000017E-2</v>
      </c>
      <c r="AS40" s="68">
        <f>INDEX((WasteGenWTE!$Q$2:$Q$52),MATCH(A40,WasteGenWTE!$A$2:$A$52,0))</f>
        <v>0.18939</v>
      </c>
      <c r="AT40" s="68">
        <f t="shared" si="23"/>
        <v>2.1306375000000001E-3</v>
      </c>
      <c r="AU40" s="68">
        <f t="shared" si="50"/>
        <v>1.8041983524195861E-2</v>
      </c>
      <c r="AV40" s="68">
        <f t="shared" si="51"/>
        <v>2.9484496093205026E-3</v>
      </c>
      <c r="AW40" s="64">
        <f t="shared" si="47"/>
        <v>1.9656330728803351E-3</v>
      </c>
      <c r="AY40" s="2">
        <f t="shared" si="24"/>
        <v>53.522395761688387</v>
      </c>
      <c r="AZ40" s="2">
        <f t="shared" si="25"/>
        <v>1338.0598940422096</v>
      </c>
      <c r="BA40">
        <f t="shared" si="26"/>
        <v>53.520430128615502</v>
      </c>
      <c r="BB40">
        <f t="shared" si="27"/>
        <v>1338.0107532153875</v>
      </c>
      <c r="BC40">
        <v>18.308</v>
      </c>
      <c r="BE40" s="2">
        <f t="shared" si="28"/>
        <v>35.214395761688387</v>
      </c>
      <c r="BF40">
        <f t="shared" si="29"/>
        <v>35.212430128615502</v>
      </c>
      <c r="BH40" s="2">
        <f t="shared" si="30"/>
        <v>880.3598940422097</v>
      </c>
      <c r="BI40" s="67">
        <f t="shared" si="30"/>
        <v>880.31075321538754</v>
      </c>
      <c r="BK40">
        <f t="shared" si="52"/>
        <v>25.543298631503426</v>
      </c>
      <c r="BL40">
        <f t="shared" si="44"/>
        <v>790.87443258839232</v>
      </c>
      <c r="BN40">
        <f t="shared" si="45"/>
        <v>2025</v>
      </c>
    </row>
    <row r="41" spans="1:66" x14ac:dyDescent="0.25">
      <c r="A41" s="24">
        <v>2026</v>
      </c>
      <c r="B41" s="24">
        <v>1</v>
      </c>
      <c r="C41" s="40">
        <f>INDEX((WasteGenWTE!$I$2:$I$52),MATCH(A41,WasteGenWTE!$A$2:$A$52,0))</f>
        <v>46.441568999794526</v>
      </c>
      <c r="D41" s="40">
        <f t="shared" si="2"/>
        <v>6.6179235824707199</v>
      </c>
      <c r="E41" s="40">
        <f t="shared" si="3"/>
        <v>19.344724935682606</v>
      </c>
      <c r="F41" s="40">
        <f t="shared" si="33"/>
        <v>6.2593552274839448</v>
      </c>
      <c r="G41" s="34">
        <f t="shared" si="4"/>
        <v>4.1729034849892965</v>
      </c>
      <c r="H41">
        <f t="shared" si="5"/>
        <v>2.2059745274902398</v>
      </c>
      <c r="I41" s="45">
        <f>INDEX((WasteGenWTE!$J$2:$J$52),MATCH(A41,WasteGenWTE!$A$2:$A$52,0))</f>
        <v>154.80522999931509</v>
      </c>
      <c r="J41" s="45">
        <f t="shared" si="6"/>
        <v>68.269106429697956</v>
      </c>
      <c r="K41" s="45">
        <f t="shared" si="34"/>
        <v>443.48374618748608</v>
      </c>
      <c r="L41" s="45">
        <f t="shared" si="35"/>
        <v>69.529093033541415</v>
      </c>
      <c r="M41" s="43">
        <f t="shared" si="7"/>
        <v>46.352728689027607</v>
      </c>
      <c r="N41">
        <f t="shared" si="8"/>
        <v>22.756368809899318</v>
      </c>
      <c r="O41" s="48">
        <f>INDEX((WasteGenWTE!$K$2:$K$52),MATCH(A41,WasteGenWTE!$A$2:$A$52,0))</f>
        <v>37.15325519983562</v>
      </c>
      <c r="P41" s="48">
        <f t="shared" si="9"/>
        <v>3.6224423819839728</v>
      </c>
      <c r="Q41" s="48">
        <f t="shared" si="36"/>
        <v>50.150002633068837</v>
      </c>
      <c r="R41" s="48">
        <f t="shared" si="37"/>
        <v>3.373628772002137</v>
      </c>
      <c r="S41" s="49">
        <f t="shared" si="10"/>
        <v>2.2490858480014246</v>
      </c>
      <c r="T41">
        <f t="shared" si="11"/>
        <v>1.2074807939946577</v>
      </c>
      <c r="U41" s="51">
        <f>INDEX((WasteGenWTE!$L$2:$L$52),MATCH(A41,WasteGenWTE!$A$2:$A$52,0))</f>
        <v>6.1922091999726039</v>
      </c>
      <c r="V41" s="51">
        <f t="shared" si="12"/>
        <v>2.3220784499897267E-2</v>
      </c>
      <c r="W41" s="51">
        <f t="shared" si="38"/>
        <v>0.46582868742946254</v>
      </c>
      <c r="X41" s="51">
        <f t="shared" si="39"/>
        <v>1.5765564614763042E-2</v>
      </c>
      <c r="Y41" s="36">
        <f t="shared" si="13"/>
        <v>1.0510376409842027E-2</v>
      </c>
      <c r="Z41">
        <f t="shared" si="14"/>
        <v>7.7402614999657554E-3</v>
      </c>
      <c r="AA41" s="54">
        <f>INDEX((WasteGenWTE!$M$2:$M$52),MATCH(A41,WasteGenWTE!$A$2:$A$52,0))</f>
        <v>15.480522999931509</v>
      </c>
      <c r="AB41" s="54">
        <f t="shared" si="15"/>
        <v>0.46441568999794525</v>
      </c>
      <c r="AC41" s="54">
        <f t="shared" si="40"/>
        <v>6.4294875170601085</v>
      </c>
      <c r="AD41" s="54">
        <f t="shared" si="41"/>
        <v>0.43251650923104323</v>
      </c>
      <c r="AE41" s="21">
        <f t="shared" si="16"/>
        <v>0.28834433948736216</v>
      </c>
      <c r="AF41">
        <f t="shared" si="17"/>
        <v>0.15480522999931509</v>
      </c>
      <c r="AG41" s="58">
        <f>INDEX((WasteGenWTE!$N$2:$N$52),MATCH(A41,WasteGenWTE!$A$2:$A$52,0))</f>
        <v>0.92883137999589049</v>
      </c>
      <c r="AH41" s="58">
        <f t="shared" si="18"/>
        <v>1.3932470699938358E-3</v>
      </c>
      <c r="AI41" s="58">
        <f t="shared" si="42"/>
        <v>2.3660647376403231E-2</v>
      </c>
      <c r="AJ41" s="58">
        <f t="shared" si="43"/>
        <v>1.1416740271534232E-3</v>
      </c>
      <c r="AK41" s="56">
        <f t="shared" si="19"/>
        <v>7.6111601810228209E-4</v>
      </c>
      <c r="AM41" s="62">
        <f>INDEX((WasteGenWTE!$P$2:$P$52),MATCH(A41,WasteGenWTE!$A$2:$A$52,0))</f>
        <v>12.977500000000003</v>
      </c>
      <c r="AN41" s="62">
        <f t="shared" si="21"/>
        <v>0.29199375000000005</v>
      </c>
      <c r="AO41" s="62">
        <f t="shared" si="48"/>
        <v>3.4362905159616925</v>
      </c>
      <c r="AP41" s="62">
        <f t="shared" si="49"/>
        <v>9.5758092618913687E-2</v>
      </c>
      <c r="AQ41" s="60">
        <f t="shared" si="22"/>
        <v>6.3838728412609125E-2</v>
      </c>
      <c r="AR41">
        <f t="shared" si="46"/>
        <v>9.7331250000000022E-2</v>
      </c>
      <c r="AS41" s="68">
        <f>INDEX((WasteGenWTE!$Q$2:$Q$52),MATCH(A41,WasteGenWTE!$A$2:$A$52,0))</f>
        <v>0.18939</v>
      </c>
      <c r="AT41" s="68">
        <f t="shared" si="23"/>
        <v>2.1306375000000001E-3</v>
      </c>
      <c r="AU41" s="68">
        <f t="shared" si="50"/>
        <v>1.7352024220975679E-2</v>
      </c>
      <c r="AV41" s="68">
        <f t="shared" si="51"/>
        <v>2.8205968032201834E-3</v>
      </c>
      <c r="AW41" s="64">
        <f t="shared" si="47"/>
        <v>1.8803978688134554E-3</v>
      </c>
      <c r="AY41" s="2">
        <f t="shared" si="24"/>
        <v>53.14005298021506</v>
      </c>
      <c r="AZ41" s="2">
        <f t="shared" si="25"/>
        <v>1328.5013245053765</v>
      </c>
      <c r="BA41">
        <f t="shared" si="26"/>
        <v>53.138172582346243</v>
      </c>
      <c r="BB41">
        <f t="shared" si="27"/>
        <v>1328.4543145586561</v>
      </c>
      <c r="BC41">
        <v>18.308</v>
      </c>
      <c r="BE41" s="2">
        <f t="shared" si="28"/>
        <v>34.83205298021506</v>
      </c>
      <c r="BF41">
        <f t="shared" si="29"/>
        <v>34.830172582346243</v>
      </c>
      <c r="BH41" s="2">
        <f t="shared" si="30"/>
        <v>870.80132450537656</v>
      </c>
      <c r="BI41" s="67">
        <f t="shared" si="30"/>
        <v>870.75431455865612</v>
      </c>
      <c r="BK41">
        <f t="shared" si="52"/>
        <v>26.429700872883497</v>
      </c>
      <c r="BL41">
        <f t="shared" si="44"/>
        <v>817.3041334612758</v>
      </c>
      <c r="BN41">
        <f t="shared" si="45"/>
        <v>2026</v>
      </c>
    </row>
    <row r="42" spans="1:66" x14ac:dyDescent="0.25">
      <c r="A42" s="24">
        <v>2027</v>
      </c>
      <c r="B42" s="24">
        <v>1</v>
      </c>
      <c r="C42" s="40">
        <f>INDEX((WasteGenWTE!$I$2:$I$52),MATCH(A42,WasteGenWTE!$A$2:$A$52,0))</f>
        <v>48.027400379790414</v>
      </c>
      <c r="D42" s="40">
        <f t="shared" si="2"/>
        <v>6.843904554120134</v>
      </c>
      <c r="E42" s="40">
        <f t="shared" si="3"/>
        <v>19.811061463553678</v>
      </c>
      <c r="F42" s="40">
        <f t="shared" si="33"/>
        <v>6.3775680262490617</v>
      </c>
      <c r="G42" s="34">
        <f t="shared" si="4"/>
        <v>4.2517120174993739</v>
      </c>
      <c r="H42">
        <f t="shared" si="5"/>
        <v>2.2813015180400447</v>
      </c>
      <c r="I42" s="45">
        <f>INDEX((WasteGenWTE!$J$2:$J$52),MATCH(A42,WasteGenWTE!$A$2:$A$52,0))</f>
        <v>160.09133459930138</v>
      </c>
      <c r="J42" s="45">
        <f t="shared" si="6"/>
        <v>70.600278558291905</v>
      </c>
      <c r="K42" s="45">
        <f t="shared" si="34"/>
        <v>444.75191194903454</v>
      </c>
      <c r="L42" s="45">
        <f t="shared" si="35"/>
        <v>69.332112796743459</v>
      </c>
      <c r="M42" s="43">
        <f t="shared" si="7"/>
        <v>46.221408531162304</v>
      </c>
      <c r="N42">
        <f t="shared" si="8"/>
        <v>23.533426186097302</v>
      </c>
      <c r="O42" s="48">
        <f>INDEX((WasteGenWTE!$K$2:$K$52),MATCH(A42,WasteGenWTE!$A$2:$A$52,0))</f>
        <v>38.42192030383233</v>
      </c>
      <c r="P42" s="48">
        <f t="shared" si="9"/>
        <v>3.7461372296236521</v>
      </c>
      <c r="Q42" s="48">
        <f t="shared" si="36"/>
        <v>50.505689752964066</v>
      </c>
      <c r="R42" s="48">
        <f t="shared" si="37"/>
        <v>3.3904501097284201</v>
      </c>
      <c r="S42" s="49">
        <f t="shared" si="10"/>
        <v>2.2603000731522798</v>
      </c>
      <c r="T42">
        <f t="shared" si="11"/>
        <v>1.2487124098745508</v>
      </c>
      <c r="U42" s="51">
        <f>INDEX((WasteGenWTE!$L$2:$L$52),MATCH(A42,WasteGenWTE!$A$2:$A$52,0))</f>
        <v>6.4036533839720553</v>
      </c>
      <c r="V42" s="51">
        <f t="shared" si="12"/>
        <v>2.4013700189895206E-2</v>
      </c>
      <c r="W42" s="51">
        <f t="shared" si="38"/>
        <v>0.47382040381993717</v>
      </c>
      <c r="X42" s="51">
        <f t="shared" si="39"/>
        <v>1.6021983799420547E-2</v>
      </c>
      <c r="Y42" s="36">
        <f t="shared" si="13"/>
        <v>1.068132253294703E-2</v>
      </c>
      <c r="Z42">
        <f t="shared" si="14"/>
        <v>8.0045667299650687E-3</v>
      </c>
      <c r="AA42" s="54">
        <f>INDEX((WasteGenWTE!$M$2:$M$52),MATCH(A42,WasteGenWTE!$A$2:$A$52,0))</f>
        <v>16.009133459930137</v>
      </c>
      <c r="AB42" s="54">
        <f t="shared" si="15"/>
        <v>0.48027400379790408</v>
      </c>
      <c r="AC42" s="54">
        <f t="shared" si="40"/>
        <v>6.4750884298671894</v>
      </c>
      <c r="AD42" s="54">
        <f t="shared" si="41"/>
        <v>0.43467309099082319</v>
      </c>
      <c r="AE42" s="21">
        <f t="shared" si="16"/>
        <v>0.28978206066054879</v>
      </c>
      <c r="AF42">
        <f t="shared" si="17"/>
        <v>0.16009133459930136</v>
      </c>
      <c r="AG42" s="58">
        <f>INDEX((WasteGenWTE!$N$2:$N$52),MATCH(A42,WasteGenWTE!$A$2:$A$52,0))</f>
        <v>0.96054800759580827</v>
      </c>
      <c r="AH42" s="58">
        <f t="shared" si="18"/>
        <v>1.4408220113937124E-3</v>
      </c>
      <c r="AI42" s="58">
        <f t="shared" si="42"/>
        <v>2.394752599856409E-2</v>
      </c>
      <c r="AJ42" s="58">
        <f t="shared" si="43"/>
        <v>1.1539433892328566E-3</v>
      </c>
      <c r="AK42" s="56">
        <f t="shared" si="19"/>
        <v>7.6929559282190433E-4</v>
      </c>
      <c r="AM42" s="62">
        <f>INDEX((WasteGenWTE!$P$2:$P$52),MATCH(A42,WasteGenWTE!$A$2:$A$52,0))</f>
        <v>13.626375000000003</v>
      </c>
      <c r="AN42" s="62">
        <f t="shared" si="21"/>
        <v>0.30659343750000001</v>
      </c>
      <c r="AO42" s="62">
        <f t="shared" si="48"/>
        <v>3.6413262206901233</v>
      </c>
      <c r="AP42" s="62">
        <f t="shared" si="49"/>
        <v>0.10155773277156945</v>
      </c>
      <c r="AQ42" s="60">
        <f t="shared" si="22"/>
        <v>6.7705155181046292E-2</v>
      </c>
      <c r="AR42">
        <f t="shared" si="46"/>
        <v>0.10219781250000001</v>
      </c>
      <c r="AS42" s="68">
        <f>INDEX((WasteGenWTE!$Q$2:$Q$52),MATCH(A42,WasteGenWTE!$A$2:$A$52,0))</f>
        <v>0.18939</v>
      </c>
      <c r="AT42" s="68">
        <f t="shared" si="23"/>
        <v>2.1306375000000001E-3</v>
      </c>
      <c r="AU42" s="68">
        <f t="shared" si="50"/>
        <v>1.6769929831965454E-2</v>
      </c>
      <c r="AV42" s="68">
        <f t="shared" si="51"/>
        <v>2.7127318890102252E-3</v>
      </c>
      <c r="AW42" s="64">
        <f t="shared" si="47"/>
        <v>1.8084879260068167E-3</v>
      </c>
      <c r="AY42" s="2">
        <f t="shared" si="24"/>
        <v>53.104166943707327</v>
      </c>
      <c r="AZ42" s="2">
        <f t="shared" si="25"/>
        <v>1327.6041735926831</v>
      </c>
      <c r="BA42">
        <f t="shared" si="26"/>
        <v>53.102358455781321</v>
      </c>
      <c r="BB42">
        <f t="shared" si="27"/>
        <v>1327.5589613945331</v>
      </c>
      <c r="BC42">
        <v>18.308</v>
      </c>
      <c r="BE42" s="2">
        <f t="shared" si="28"/>
        <v>34.796166943707327</v>
      </c>
      <c r="BF42">
        <f t="shared" si="29"/>
        <v>34.794358455781321</v>
      </c>
      <c r="BH42" s="2">
        <f t="shared" si="30"/>
        <v>869.90417359268315</v>
      </c>
      <c r="BI42" s="67">
        <f t="shared" si="30"/>
        <v>869.85896139453303</v>
      </c>
      <c r="BK42">
        <f t="shared" si="52"/>
        <v>27.333733827841165</v>
      </c>
      <c r="BL42">
        <f t="shared" si="44"/>
        <v>844.63786728911691</v>
      </c>
      <c r="BN42">
        <f t="shared" si="45"/>
        <v>2027</v>
      </c>
    </row>
    <row r="43" spans="1:66" x14ac:dyDescent="0.25">
      <c r="A43" s="24">
        <v>2028</v>
      </c>
      <c r="B43" s="24">
        <v>1</v>
      </c>
      <c r="C43" s="40">
        <f>INDEX((WasteGenWTE!$I$2:$I$52),MATCH(A43,WasteGenWTE!$A$2:$A$52,0))</f>
        <v>49.644948387386215</v>
      </c>
      <c r="D43" s="40">
        <f t="shared" si="2"/>
        <v>7.0744051452025367</v>
      </c>
      <c r="E43" s="40">
        <f t="shared" si="3"/>
        <v>20.35415677746672</v>
      </c>
      <c r="F43" s="40">
        <f t="shared" si="33"/>
        <v>6.5313098312894962</v>
      </c>
      <c r="G43" s="34">
        <f t="shared" si="4"/>
        <v>4.3542065541929968</v>
      </c>
      <c r="H43">
        <f t="shared" si="5"/>
        <v>2.3581350484008454</v>
      </c>
      <c r="I43" s="45">
        <f>INDEX((WasteGenWTE!$J$2:$J$52),MATCH(A43,WasteGenWTE!$A$2:$A$52,0))</f>
        <v>165.48316129128739</v>
      </c>
      <c r="J43" s="45">
        <f t="shared" si="6"/>
        <v>72.978074129457738</v>
      </c>
      <c r="K43" s="45">
        <f t="shared" si="34"/>
        <v>448.19961435483094</v>
      </c>
      <c r="L43" s="45">
        <f t="shared" si="35"/>
        <v>69.530371723661318</v>
      </c>
      <c r="M43" s="43">
        <f t="shared" si="7"/>
        <v>46.353581149107541</v>
      </c>
      <c r="N43">
        <f t="shared" si="8"/>
        <v>24.326024709819244</v>
      </c>
      <c r="O43" s="48">
        <f>INDEX((WasteGenWTE!$K$2:$K$52),MATCH(A43,WasteGenWTE!$A$2:$A$52,0))</f>
        <v>39.715958709908975</v>
      </c>
      <c r="P43" s="48">
        <f t="shared" si="9"/>
        <v>3.872305974216125</v>
      </c>
      <c r="Q43" s="48">
        <f t="shared" si="36"/>
        <v>50.963498969966999</v>
      </c>
      <c r="R43" s="48">
        <f t="shared" si="37"/>
        <v>3.4144967572131915</v>
      </c>
      <c r="S43" s="49">
        <f t="shared" si="10"/>
        <v>2.2763311714754608</v>
      </c>
      <c r="T43">
        <f t="shared" si="11"/>
        <v>1.2907686580720417</v>
      </c>
      <c r="U43" s="51">
        <f>INDEX((WasteGenWTE!$L$2:$L$52),MATCH(A43,WasteGenWTE!$A$2:$A$52,0))</f>
        <v>6.6193264516514958</v>
      </c>
      <c r="V43" s="51">
        <f t="shared" si="12"/>
        <v>2.4822474193693111E-2</v>
      </c>
      <c r="W43" s="51">
        <f t="shared" si="38"/>
        <v>0.48234602245557179</v>
      </c>
      <c r="X43" s="51">
        <f t="shared" si="39"/>
        <v>1.6296855558058505E-2</v>
      </c>
      <c r="Y43" s="36">
        <f t="shared" si="13"/>
        <v>1.0864570372039003E-2</v>
      </c>
      <c r="Z43">
        <f t="shared" si="14"/>
        <v>8.2741580645643697E-3</v>
      </c>
      <c r="AA43" s="54">
        <f>INDEX((WasteGenWTE!$M$2:$M$52),MATCH(A43,WasteGenWTE!$A$2:$A$52,0))</f>
        <v>16.54831612912874</v>
      </c>
      <c r="AB43" s="54">
        <f t="shared" si="15"/>
        <v>0.49644948387386223</v>
      </c>
      <c r="AC43" s="54">
        <f t="shared" si="40"/>
        <v>6.5337819192265396</v>
      </c>
      <c r="AD43" s="54">
        <f t="shared" si="41"/>
        <v>0.4377559945145118</v>
      </c>
      <c r="AE43" s="21">
        <f t="shared" si="16"/>
        <v>0.29183732967634118</v>
      </c>
      <c r="AF43">
        <f t="shared" si="17"/>
        <v>0.1654831612912874</v>
      </c>
      <c r="AG43" s="58">
        <f>INDEX((WasteGenWTE!$N$2:$N$52),MATCH(A43,WasteGenWTE!$A$2:$A$52,0))</f>
        <v>0.99289896774772435</v>
      </c>
      <c r="AH43" s="58">
        <f t="shared" si="18"/>
        <v>1.4893484516215864E-3</v>
      </c>
      <c r="AI43" s="58">
        <f t="shared" si="42"/>
        <v>2.4268939825451592E-2</v>
      </c>
      <c r="AJ43" s="58">
        <f t="shared" si="43"/>
        <v>1.1679346247340839E-3</v>
      </c>
      <c r="AK43" s="56">
        <f t="shared" si="19"/>
        <v>7.7862308315605592E-4</v>
      </c>
      <c r="AM43" s="62">
        <f>INDEX((WasteGenWTE!$P$2:$P$52),MATCH(A43,WasteGenWTE!$A$2:$A$52,0))</f>
        <v>14.275250000000003</v>
      </c>
      <c r="AN43" s="62">
        <f t="shared" si="21"/>
        <v>0.32119312500000008</v>
      </c>
      <c r="AO43" s="62">
        <f t="shared" si="48"/>
        <v>3.8549018920617999</v>
      </c>
      <c r="AP43" s="62">
        <f t="shared" si="49"/>
        <v>0.10761745362832384</v>
      </c>
      <c r="AQ43" s="60">
        <f t="shared" si="22"/>
        <v>7.1744969085549226E-2</v>
      </c>
      <c r="AR43">
        <f t="shared" si="46"/>
        <v>0.10706437500000002</v>
      </c>
      <c r="AS43" s="68">
        <f>INDEX((WasteGenWTE!$Q$2:$Q$52),MATCH(A43,WasteGenWTE!$A$2:$A$52,0))</f>
        <v>0.18939</v>
      </c>
      <c r="AT43" s="68">
        <f t="shared" si="23"/>
        <v>2.1306375000000001E-3</v>
      </c>
      <c r="AU43" s="68">
        <f t="shared" si="50"/>
        <v>1.6278837276019358E-2</v>
      </c>
      <c r="AV43" s="68">
        <f t="shared" si="51"/>
        <v>2.6217300559460955E-3</v>
      </c>
      <c r="AW43" s="64">
        <f t="shared" si="47"/>
        <v>1.7478200372973969E-3</v>
      </c>
      <c r="AY43" s="2">
        <f t="shared" si="24"/>
        <v>53.36109218703038</v>
      </c>
      <c r="AZ43" s="2">
        <f t="shared" si="25"/>
        <v>1334.0273046757595</v>
      </c>
      <c r="BA43">
        <f t="shared" si="26"/>
        <v>53.359344366993085</v>
      </c>
      <c r="BB43">
        <f t="shared" si="27"/>
        <v>1333.9836091748271</v>
      </c>
      <c r="BC43">
        <v>18.308</v>
      </c>
      <c r="BE43" s="2">
        <f t="shared" si="28"/>
        <v>35.05309218703038</v>
      </c>
      <c r="BF43">
        <f t="shared" si="29"/>
        <v>35.051344366993085</v>
      </c>
      <c r="BH43" s="2">
        <f t="shared" si="30"/>
        <v>876.32730467575948</v>
      </c>
      <c r="BI43" s="67">
        <f t="shared" si="30"/>
        <v>876.28360917482712</v>
      </c>
      <c r="BK43">
        <f t="shared" si="52"/>
        <v>28.255750110647984</v>
      </c>
      <c r="BL43">
        <f t="shared" si="44"/>
        <v>872.89361739976493</v>
      </c>
      <c r="BN43">
        <f t="shared" si="45"/>
        <v>2028</v>
      </c>
    </row>
    <row r="44" spans="1:66" x14ac:dyDescent="0.25">
      <c r="A44" s="24">
        <v>2029</v>
      </c>
      <c r="B44" s="24">
        <v>1</v>
      </c>
      <c r="C44" s="40">
        <f>INDEX((WasteGenWTE!$I$2:$I$52),MATCH(A44,WasteGenWTE!$A$2:$A$52,0))</f>
        <v>51.294847355133946</v>
      </c>
      <c r="D44" s="40">
        <f t="shared" si="2"/>
        <v>7.3095157481065876</v>
      </c>
      <c r="E44" s="40">
        <f t="shared" si="3"/>
        <v>20.9533150561947</v>
      </c>
      <c r="F44" s="40">
        <f t="shared" si="33"/>
        <v>6.7103574693786081</v>
      </c>
      <c r="G44" s="34">
        <f t="shared" si="4"/>
        <v>4.4735716462524051</v>
      </c>
      <c r="H44">
        <f t="shared" si="5"/>
        <v>2.4365052493688624</v>
      </c>
      <c r="I44" s="45">
        <f>INDEX((WasteGenWTE!$J$2:$J$52),MATCH(A44,WasteGenWTE!$A$2:$A$52,0))</f>
        <v>170.98282451711316</v>
      </c>
      <c r="J44" s="45">
        <f t="shared" si="6"/>
        <v>75.403425612046902</v>
      </c>
      <c r="K44" s="45">
        <f t="shared" si="34"/>
        <v>453.53367105528525</v>
      </c>
      <c r="L44" s="45">
        <f t="shared" si="35"/>
        <v>70.069368911592591</v>
      </c>
      <c r="M44" s="43">
        <f t="shared" si="7"/>
        <v>46.712912607728391</v>
      </c>
      <c r="N44">
        <f t="shared" si="8"/>
        <v>25.134475204015633</v>
      </c>
      <c r="O44" s="48">
        <f>INDEX((WasteGenWTE!$K$2:$K$52),MATCH(A44,WasteGenWTE!$A$2:$A$52,0))</f>
        <v>41.035877884107158</v>
      </c>
      <c r="P44" s="48">
        <f t="shared" si="9"/>
        <v>4.0009980937004483</v>
      </c>
      <c r="Q44" s="48">
        <f t="shared" si="36"/>
        <v>51.519049574080839</v>
      </c>
      <c r="R44" s="48">
        <f t="shared" si="37"/>
        <v>3.4454474895866087</v>
      </c>
      <c r="S44" s="49">
        <f t="shared" si="10"/>
        <v>2.2969649930577392</v>
      </c>
      <c r="T44">
        <f t="shared" si="11"/>
        <v>1.3336660312334827</v>
      </c>
      <c r="U44" s="51">
        <f>INDEX((WasteGenWTE!$L$2:$L$52),MATCH(A44,WasteGenWTE!$A$2:$A$52,0))</f>
        <v>6.8393129806845261</v>
      </c>
      <c r="V44" s="51">
        <f t="shared" si="12"/>
        <v>2.5647423677566974E-2</v>
      </c>
      <c r="W44" s="51">
        <f t="shared" si="38"/>
        <v>0.49140335547096087</v>
      </c>
      <c r="X44" s="51">
        <f t="shared" si="39"/>
        <v>1.6590090662177891E-2</v>
      </c>
      <c r="Y44" s="36">
        <f t="shared" si="13"/>
        <v>1.1060060441451927E-2</v>
      </c>
      <c r="Z44">
        <f t="shared" si="14"/>
        <v>8.5491412258556585E-3</v>
      </c>
      <c r="AA44" s="54">
        <f>INDEX((WasteGenWTE!$M$2:$M$52),MATCH(A44,WasteGenWTE!$A$2:$A$52,0))</f>
        <v>17.098282451711317</v>
      </c>
      <c r="AB44" s="54">
        <f t="shared" si="15"/>
        <v>0.51294847355133955</v>
      </c>
      <c r="AC44" s="54">
        <f t="shared" si="40"/>
        <v>6.6050063556513905</v>
      </c>
      <c r="AD44" s="54">
        <f t="shared" si="41"/>
        <v>0.44172403712648839</v>
      </c>
      <c r="AE44" s="21">
        <f t="shared" si="16"/>
        <v>0.29448269141765893</v>
      </c>
      <c r="AF44">
        <f t="shared" si="17"/>
        <v>0.17098282451711316</v>
      </c>
      <c r="AG44" s="58">
        <f>INDEX((WasteGenWTE!$N$2:$N$52),MATCH(A44,WasteGenWTE!$A$2:$A$52,0))</f>
        <v>1.0258969471026789</v>
      </c>
      <c r="AH44" s="58">
        <f t="shared" si="18"/>
        <v>1.5388454206540184E-3</v>
      </c>
      <c r="AI44" s="58">
        <f t="shared" si="42"/>
        <v>2.4624175084060795E-2</v>
      </c>
      <c r="AJ44" s="58">
        <f t="shared" si="43"/>
        <v>1.1836101620448154E-3</v>
      </c>
      <c r="AK44" s="56">
        <f t="shared" si="19"/>
        <v>7.8907344136321025E-4</v>
      </c>
      <c r="AM44" s="62">
        <f>INDEX((WasteGenWTE!$P$2:$P$52),MATCH(A44,WasteGenWTE!$A$2:$A$52,0))</f>
        <v>14.924125000000004</v>
      </c>
      <c r="AN44" s="62">
        <f t="shared" si="21"/>
        <v>0.33579281250000004</v>
      </c>
      <c r="AO44" s="62">
        <f t="shared" si="48"/>
        <v>4.0767651359190671</v>
      </c>
      <c r="AP44" s="62">
        <f t="shared" si="49"/>
        <v>0.1139295686427329</v>
      </c>
      <c r="AQ44" s="60">
        <f t="shared" si="22"/>
        <v>7.5953045761821936E-2</v>
      </c>
      <c r="AR44">
        <f t="shared" si="46"/>
        <v>0.11193093750000002</v>
      </c>
      <c r="AS44" s="68">
        <f>INDEX((WasteGenWTE!$Q$2:$Q$52),MATCH(A44,WasteGenWTE!$A$2:$A$52,0))</f>
        <v>0.18939</v>
      </c>
      <c r="AT44" s="68">
        <f t="shared" si="23"/>
        <v>2.1306375000000001E-3</v>
      </c>
      <c r="AU44" s="68">
        <f t="shared" si="50"/>
        <v>1.5864519764875247E-2</v>
      </c>
      <c r="AV44" s="68">
        <f t="shared" si="51"/>
        <v>2.5449550111441119E-3</v>
      </c>
      <c r="AW44" s="64">
        <f t="shared" si="47"/>
        <v>1.6966366740960746E-3</v>
      </c>
      <c r="AY44" s="2">
        <f t="shared" si="24"/>
        <v>53.867430754774922</v>
      </c>
      <c r="AZ44" s="2">
        <f t="shared" si="25"/>
        <v>1346.6857688693731</v>
      </c>
      <c r="BA44">
        <f t="shared" si="26"/>
        <v>53.865734118100832</v>
      </c>
      <c r="BB44">
        <f t="shared" si="27"/>
        <v>1346.6433529525209</v>
      </c>
      <c r="BC44">
        <v>18.308</v>
      </c>
      <c r="BE44" s="2">
        <f t="shared" si="28"/>
        <v>35.559430754774922</v>
      </c>
      <c r="BF44">
        <f t="shared" si="29"/>
        <v>35.557734118100832</v>
      </c>
      <c r="BH44" s="2">
        <f t="shared" si="30"/>
        <v>888.98576886937303</v>
      </c>
      <c r="BI44" s="67">
        <f t="shared" si="30"/>
        <v>888.94335295252085</v>
      </c>
      <c r="BK44">
        <f t="shared" si="52"/>
        <v>29.196109387860947</v>
      </c>
      <c r="BL44">
        <f t="shared" si="44"/>
        <v>902.08972678762586</v>
      </c>
      <c r="BN44">
        <f t="shared" si="45"/>
        <v>2029</v>
      </c>
    </row>
    <row r="45" spans="1:66" x14ac:dyDescent="0.25">
      <c r="A45" s="24">
        <v>2030</v>
      </c>
      <c r="B45" s="24">
        <v>1</v>
      </c>
      <c r="C45" s="40">
        <f>INDEX((WasteGenWTE!$I$2:$I$52),MATCH(A45,WasteGenWTE!$A$2:$A$52,0))</f>
        <v>52.97774430223663</v>
      </c>
      <c r="D45" s="40">
        <f t="shared" si="2"/>
        <v>7.5493285630687197</v>
      </c>
      <c r="E45" s="40">
        <f t="shared" si="3"/>
        <v>21.594755676136408</v>
      </c>
      <c r="F45" s="40">
        <f t="shared" si="33"/>
        <v>6.9078879431270144</v>
      </c>
      <c r="G45" s="34">
        <f t="shared" si="4"/>
        <v>4.6052586287513426</v>
      </c>
      <c r="H45">
        <f t="shared" si="5"/>
        <v>2.51644285435624</v>
      </c>
      <c r="I45" s="45">
        <f>INDEX((WasteGenWTE!$J$2:$J$52),MATCH(A45,WasteGenWTE!$A$2:$A$52,0))</f>
        <v>176.59248100745543</v>
      </c>
      <c r="J45" s="45">
        <f t="shared" si="6"/>
        <v>77.87728412428784</v>
      </c>
      <c r="K45" s="45">
        <f>J45+(K44*$G$9)</f>
        <v>460.50768553542969</v>
      </c>
      <c r="L45" s="45">
        <f t="shared" si="35"/>
        <v>70.903269644143407</v>
      </c>
      <c r="M45" s="43">
        <f t="shared" si="7"/>
        <v>47.268846429428933</v>
      </c>
      <c r="N45">
        <f t="shared" si="8"/>
        <v>25.959094708095947</v>
      </c>
      <c r="O45" s="48">
        <f>INDEX((WasteGenWTE!$K$2:$K$52),MATCH(A45,WasteGenWTE!$A$2:$A$52,0))</f>
        <v>42.3821954417893</v>
      </c>
      <c r="P45" s="48">
        <f t="shared" si="9"/>
        <v>4.1322640555744572</v>
      </c>
      <c r="Q45" s="48">
        <f t="shared" si="36"/>
        <v>52.168307485875609</v>
      </c>
      <c r="R45" s="48">
        <f t="shared" si="37"/>
        <v>3.4830061437796882</v>
      </c>
      <c r="S45" s="49">
        <f t="shared" si="10"/>
        <v>2.3220040958531252</v>
      </c>
      <c r="T45">
        <f t="shared" si="11"/>
        <v>1.3774213518581522</v>
      </c>
      <c r="U45" s="51">
        <f>INDEX((WasteGenWTE!$L$2:$L$52),MATCH(A45,WasteGenWTE!$A$2:$A$52,0))</f>
        <v>7.0636992402982175</v>
      </c>
      <c r="V45" s="51">
        <f t="shared" si="12"/>
        <v>2.6488872151118316E-2</v>
      </c>
      <c r="W45" s="51">
        <f t="shared" si="38"/>
        <v>0.50099061376102039</v>
      </c>
      <c r="X45" s="51">
        <f t="shared" si="39"/>
        <v>1.69016138610588E-2</v>
      </c>
      <c r="Y45" s="36">
        <f t="shared" si="13"/>
        <v>1.1267742574039199E-2</v>
      </c>
      <c r="Z45">
        <f t="shared" si="14"/>
        <v>8.8296240503727714E-3</v>
      </c>
      <c r="AA45" s="54">
        <f>INDEX((WasteGenWTE!$M$2:$M$52),MATCH(A45,WasteGenWTE!$A$2:$A$52,0))</f>
        <v>17.659248100745543</v>
      </c>
      <c r="AB45" s="54">
        <f t="shared" si="15"/>
        <v>0.52977744302236629</v>
      </c>
      <c r="AC45" s="54">
        <f t="shared" si="40"/>
        <v>6.688244549471233</v>
      </c>
      <c r="AD45" s="54">
        <f t="shared" si="41"/>
        <v>0.44653924920252419</v>
      </c>
      <c r="AE45" s="21">
        <f t="shared" si="16"/>
        <v>0.29769283280168279</v>
      </c>
      <c r="AF45">
        <f t="shared" si="17"/>
        <v>0.17659248100745545</v>
      </c>
      <c r="AG45" s="58">
        <f>INDEX((WasteGenWTE!$N$2:$N$52),MATCH(A45,WasteGenWTE!$A$2:$A$52,0))</f>
        <v>1.0595548860447326</v>
      </c>
      <c r="AH45" s="58">
        <f t="shared" si="18"/>
        <v>1.589332329067099E-3</v>
      </c>
      <c r="AI45" s="58">
        <f t="shared" si="42"/>
        <v>2.501257222308307E-2</v>
      </c>
      <c r="AJ45" s="58">
        <f t="shared" si="43"/>
        <v>1.2009351900448238E-3</v>
      </c>
      <c r="AK45" s="56">
        <f t="shared" si="19"/>
        <v>8.0062346002988255E-4</v>
      </c>
      <c r="AM45" s="62">
        <f>INDEX((WasteGenWTE!$P$2:$P$52),MATCH(A45,WasteGenWTE!$A$2:$A$52,0))</f>
        <v>15.573</v>
      </c>
      <c r="AN45" s="62">
        <f t="shared" si="21"/>
        <v>0.3503925</v>
      </c>
      <c r="AO45" s="62">
        <f t="shared" si="48"/>
        <v>4.3066710174789353</v>
      </c>
      <c r="AP45" s="62">
        <f t="shared" si="49"/>
        <v>0.12048661844013166</v>
      </c>
      <c r="AQ45" s="60">
        <f t="shared" si="22"/>
        <v>8.0324412293421105E-2</v>
      </c>
      <c r="AR45">
        <f t="shared" si="46"/>
        <v>0.1167975</v>
      </c>
      <c r="AS45" s="68">
        <f>INDEX((WasteGenWTE!$Q$2:$Q$52),MATCH(A45,WasteGenWTE!$A$2:$A$52,0))</f>
        <v>0.18939</v>
      </c>
      <c r="AT45" s="68">
        <f t="shared" si="23"/>
        <v>2.1306375000000001E-3</v>
      </c>
      <c r="AU45" s="68">
        <f t="shared" si="50"/>
        <v>1.5514974657823179E-2</v>
      </c>
      <c r="AV45" s="68">
        <f t="shared" si="51"/>
        <v>2.4801826070520675E-3</v>
      </c>
      <c r="AW45" s="64">
        <f t="shared" si="47"/>
        <v>1.653455071368045E-3</v>
      </c>
      <c r="AY45" s="2">
        <f t="shared" si="24"/>
        <v>54.587848220233944</v>
      </c>
      <c r="AZ45" s="2">
        <f t="shared" si="25"/>
        <v>1364.6962055058486</v>
      </c>
      <c r="BA45">
        <f t="shared" si="26"/>
        <v>54.586194765162574</v>
      </c>
      <c r="BB45">
        <f t="shared" si="27"/>
        <v>1364.6548691290643</v>
      </c>
      <c r="BC45">
        <v>18.308</v>
      </c>
      <c r="BD45" s="70"/>
      <c r="BE45" s="2">
        <f t="shared" si="28"/>
        <v>36.279848220233944</v>
      </c>
      <c r="BF45">
        <f t="shared" si="29"/>
        <v>36.278194765162574</v>
      </c>
      <c r="BH45" s="2">
        <f t="shared" si="30"/>
        <v>906.99620550584859</v>
      </c>
      <c r="BI45" s="67">
        <f t="shared" si="30"/>
        <v>906.95486912906438</v>
      </c>
      <c r="BK45">
        <f t="shared" si="52"/>
        <v>30.155178519368167</v>
      </c>
      <c r="BL45">
        <f t="shared" si="44"/>
        <v>932.24490530699404</v>
      </c>
      <c r="BN45">
        <f t="shared" si="45"/>
        <v>2030</v>
      </c>
    </row>
    <row r="46" spans="1:66" x14ac:dyDescent="0.25">
      <c r="A46" s="24">
        <f>A45+1</f>
        <v>2031</v>
      </c>
      <c r="B46" s="24">
        <v>1</v>
      </c>
      <c r="C46" s="40">
        <f>INDEX((WasteGenWTE!$I$2:$I$52),MATCH(A46,WasteGenWTE!$A$2:$A$52,0))</f>
        <v>54.694299188281356</v>
      </c>
      <c r="D46" s="40">
        <f t="shared" si="2"/>
        <v>7.7939376343300939</v>
      </c>
      <c r="E46" s="40">
        <f t="shared" si="3"/>
        <v>22.269335253286236</v>
      </c>
      <c r="F46" s="40">
        <f t="shared" si="33"/>
        <v>7.1193580571802677</v>
      </c>
      <c r="G46" s="34">
        <f t="shared" si="4"/>
        <v>4.7462387047868448</v>
      </c>
      <c r="H46">
        <f t="shared" si="5"/>
        <v>2.5979792114433646</v>
      </c>
      <c r="I46" s="45">
        <f>INDEX((WasteGenWTE!$J$2:$J$52),MATCH(A46,WasteGenWTE!$A$2:$A$52,0))</f>
        <v>182.31433062760453</v>
      </c>
      <c r="J46" s="45">
        <f t="shared" si="6"/>
        <v>80.400619806773605</v>
      </c>
      <c r="K46" s="45">
        <f t="shared" ref="K46:K65" si="53">J46+(K45*$G$9)</f>
        <v>468.91475186524701</v>
      </c>
      <c r="L46" s="45">
        <f t="shared" si="35"/>
        <v>71.993553476956265</v>
      </c>
      <c r="M46" s="43">
        <f t="shared" si="7"/>
        <v>47.995702317970839</v>
      </c>
      <c r="N46">
        <f t="shared" si="8"/>
        <v>26.800206602257866</v>
      </c>
      <c r="O46" s="48">
        <f>INDEX((WasteGenWTE!$K$2:$K$52),MATCH(A46,WasteGenWTE!$A$2:$A$52,0))</f>
        <v>43.755439350625089</v>
      </c>
      <c r="P46" s="48">
        <f t="shared" si="9"/>
        <v>4.2661553366859462</v>
      </c>
      <c r="Q46" s="48">
        <f t="shared" si="36"/>
        <v>52.907562831469583</v>
      </c>
      <c r="R46" s="48">
        <f t="shared" si="37"/>
        <v>3.5268999910919732</v>
      </c>
      <c r="S46" s="49">
        <f t="shared" si="10"/>
        <v>2.351266660727982</v>
      </c>
      <c r="T46">
        <f t="shared" si="11"/>
        <v>1.4220517788953155</v>
      </c>
      <c r="U46" s="51">
        <f>INDEX((WasteGenWTE!$L$2:$L$52),MATCH(A46,WasteGenWTE!$A$2:$A$52,0))</f>
        <v>7.2925732251041815</v>
      </c>
      <c r="V46" s="51">
        <f t="shared" si="12"/>
        <v>2.7347149594140682E-2</v>
      </c>
      <c r="W46" s="51">
        <f t="shared" si="38"/>
        <v>0.51110639973598448</v>
      </c>
      <c r="X46" s="51">
        <f t="shared" si="39"/>
        <v>1.7231363619176591E-2</v>
      </c>
      <c r="Y46" s="36">
        <f t="shared" si="13"/>
        <v>1.1487575746117726E-2</v>
      </c>
      <c r="Z46">
        <f t="shared" si="14"/>
        <v>9.1157165313802274E-3</v>
      </c>
      <c r="AA46" s="54">
        <f>INDEX((WasteGenWTE!$M$2:$M$52),MATCH(A46,WasteGenWTE!$A$2:$A$52,0))</f>
        <v>18.231433062760455</v>
      </c>
      <c r="AB46" s="54">
        <f t="shared" si="15"/>
        <v>0.54694299188281359</v>
      </c>
      <c r="AC46" s="54">
        <f t="shared" si="40"/>
        <v>6.7830208758294344</v>
      </c>
      <c r="AD46" s="54">
        <f t="shared" si="41"/>
        <v>0.45216666552461204</v>
      </c>
      <c r="AE46" s="21">
        <f t="shared" si="16"/>
        <v>0.30144444368307466</v>
      </c>
      <c r="AF46">
        <f t="shared" si="17"/>
        <v>0.18231433062760455</v>
      </c>
      <c r="AG46" s="58">
        <f>INDEX((WasteGenWTE!$N$2:$N$52),MATCH(A46,WasteGenWTE!$A$2:$A$52,0))</f>
        <v>1.0938859837656272</v>
      </c>
      <c r="AH46" s="58">
        <f t="shared" si="18"/>
        <v>1.6408289756484409E-3</v>
      </c>
      <c r="AI46" s="58">
        <f t="shared" si="42"/>
        <v>2.5433523656694296E-2</v>
      </c>
      <c r="AJ46" s="58">
        <f t="shared" si="43"/>
        <v>1.2198775420372164E-3</v>
      </c>
      <c r="AK46" s="56">
        <f t="shared" si="19"/>
        <v>8.132516946914776E-4</v>
      </c>
      <c r="AM46" s="62">
        <f>INDEX((WasteGenWTE!$P$2:$P$52),MATCH(A46,WasteGenWTE!$A$2:$A$52,0))</f>
        <v>15.573</v>
      </c>
      <c r="AN46" s="62">
        <f t="shared" si="21"/>
        <v>0.3503925</v>
      </c>
      <c r="AO46" s="62">
        <f t="shared" si="48"/>
        <v>4.5297821533752414</v>
      </c>
      <c r="AP46" s="62">
        <f t="shared" si="49"/>
        <v>0.12728136410369345</v>
      </c>
      <c r="AQ46" s="60">
        <f t="shared" si="22"/>
        <v>8.4854242735795629E-2</v>
      </c>
      <c r="AR46">
        <f t="shared" si="46"/>
        <v>0.1167975</v>
      </c>
      <c r="AS46" s="68">
        <f>INDEX((WasteGenWTE!$Q$2:$Q$52),MATCH(A46,WasteGenWTE!$A$2:$A$52,0))</f>
        <v>0.18939</v>
      </c>
      <c r="AT46" s="68">
        <f t="shared" si="23"/>
        <v>2.1306375000000001E-3</v>
      </c>
      <c r="AU46" s="68">
        <f t="shared" si="50"/>
        <v>1.5220075749189932E-2</v>
      </c>
      <c r="AV46" s="68">
        <f t="shared" si="51"/>
        <v>2.4255364086332456E-3</v>
      </c>
      <c r="AW46" s="64">
        <f t="shared" si="47"/>
        <v>1.6170242724221637E-3</v>
      </c>
      <c r="AY46" s="2">
        <f t="shared" si="24"/>
        <v>55.493424221617772</v>
      </c>
      <c r="AZ46" s="2">
        <f t="shared" si="25"/>
        <v>1387.3356055404442</v>
      </c>
      <c r="BA46">
        <f t="shared" si="26"/>
        <v>55.491807197345345</v>
      </c>
      <c r="BB46">
        <f t="shared" si="27"/>
        <v>1387.2951799336336</v>
      </c>
      <c r="BC46">
        <v>18.308</v>
      </c>
      <c r="BE46" s="2">
        <f t="shared" si="28"/>
        <v>37.185424221617772</v>
      </c>
      <c r="BF46">
        <f t="shared" si="29"/>
        <v>37.183807197345345</v>
      </c>
      <c r="BH46" s="2">
        <f t="shared" si="30"/>
        <v>929.63560554044432</v>
      </c>
      <c r="BI46" s="67">
        <f t="shared" si="30"/>
        <v>929.59517993363363</v>
      </c>
      <c r="BK46">
        <f t="shared" si="52"/>
        <v>31.128465139755534</v>
      </c>
      <c r="BL46">
        <f t="shared" si="44"/>
        <v>963.37337044674962</v>
      </c>
      <c r="BN46">
        <f t="shared" si="45"/>
        <v>2031</v>
      </c>
    </row>
    <row r="47" spans="1:66" x14ac:dyDescent="0.25">
      <c r="A47" s="24">
        <f t="shared" ref="A47:A64" si="54">A46+1</f>
        <v>2032</v>
      </c>
      <c r="B47" s="24">
        <v>1</v>
      </c>
      <c r="C47" s="40">
        <f>INDEX((WasteGenWTE!$I$2:$I$52),MATCH(A47,WasteGenWTE!$A$2:$A$52,0))</f>
        <v>56.44518517204699</v>
      </c>
      <c r="D47" s="40">
        <f t="shared" si="2"/>
        <v>8.0434388870166966</v>
      </c>
      <c r="E47" s="40">
        <f t="shared" si="3"/>
        <v>22.971020719182611</v>
      </c>
      <c r="F47" s="40">
        <f t="shared" si="33"/>
        <v>7.3417534211203206</v>
      </c>
      <c r="G47" s="34">
        <f t="shared" si="4"/>
        <v>4.8945022807468801</v>
      </c>
      <c r="H47">
        <f t="shared" si="5"/>
        <v>2.6811462956722321</v>
      </c>
      <c r="I47" s="45">
        <f>INDEX((WasteGenWTE!$J$2:$J$52),MATCH(A47,WasteGenWTE!$A$2:$A$52,0))</f>
        <v>188.15061724015663</v>
      </c>
      <c r="J47" s="45">
        <f t="shared" si="6"/>
        <v>82.974422202909068</v>
      </c>
      <c r="K47" s="45">
        <f t="shared" si="53"/>
        <v>478.58130033464147</v>
      </c>
      <c r="L47" s="45">
        <f t="shared" si="35"/>
        <v>73.307873733514612</v>
      </c>
      <c r="M47" s="43">
        <f t="shared" si="7"/>
        <v>48.87191582234307</v>
      </c>
      <c r="N47">
        <f t="shared" si="8"/>
        <v>27.658140734303025</v>
      </c>
      <c r="O47" s="48">
        <f>INDEX((WasteGenWTE!$K$2:$K$52),MATCH(A47,WasteGenWTE!$A$2:$A$52,0))</f>
        <v>45.156148137637594</v>
      </c>
      <c r="P47" s="48">
        <f t="shared" si="9"/>
        <v>4.4027244434196655</v>
      </c>
      <c r="Q47" s="48">
        <f t="shared" si="36"/>
        <v>53.733409053767559</v>
      </c>
      <c r="R47" s="48">
        <f t="shared" si="37"/>
        <v>3.5768782211216901</v>
      </c>
      <c r="S47" s="49">
        <f t="shared" si="10"/>
        <v>2.3845854807477931</v>
      </c>
      <c r="T47">
        <f t="shared" si="11"/>
        <v>1.4675748144732219</v>
      </c>
      <c r="U47" s="51">
        <f>INDEX((WasteGenWTE!$L$2:$L$52),MATCH(A47,WasteGenWTE!$A$2:$A$52,0))</f>
        <v>7.5260246896062659</v>
      </c>
      <c r="V47" s="51">
        <f t="shared" si="12"/>
        <v>2.8222592586023498E-2</v>
      </c>
      <c r="W47" s="51">
        <f t="shared" si="38"/>
        <v>0.52174970045499491</v>
      </c>
      <c r="X47" s="51">
        <f t="shared" si="39"/>
        <v>1.7579291867013028E-2</v>
      </c>
      <c r="Y47" s="36">
        <f t="shared" si="13"/>
        <v>1.1719527911342018E-2</v>
      </c>
      <c r="Z47">
        <f t="shared" si="14"/>
        <v>9.4075308620078322E-3</v>
      </c>
      <c r="AA47" s="54">
        <f>INDEX((WasteGenWTE!$M$2:$M$52),MATCH(A47,WasteGenWTE!$A$2:$A$52,0))</f>
        <v>18.815061724015663</v>
      </c>
      <c r="AB47" s="54">
        <f t="shared" si="15"/>
        <v>0.56445185172046997</v>
      </c>
      <c r="AC47" s="54">
        <f t="shared" si="40"/>
        <v>6.8888985966368672</v>
      </c>
      <c r="AD47" s="54">
        <f t="shared" si="41"/>
        <v>0.45857413091303723</v>
      </c>
      <c r="AE47" s="21">
        <f t="shared" si="16"/>
        <v>0.30571608727535815</v>
      </c>
      <c r="AF47">
        <f t="shared" si="17"/>
        <v>0.18815061724015664</v>
      </c>
      <c r="AG47" s="58">
        <f>INDEX((WasteGenWTE!$N$2:$N$52),MATCH(A47,WasteGenWTE!$A$2:$A$52,0))</f>
        <v>1.1289037034409399</v>
      </c>
      <c r="AH47" s="58">
        <f t="shared" si="18"/>
        <v>1.69335555516141E-3</v>
      </c>
      <c r="AI47" s="58">
        <f t="shared" si="42"/>
        <v>2.588647162614402E-2</v>
      </c>
      <c r="AJ47" s="58">
        <f t="shared" si="43"/>
        <v>1.2404075857116853E-3</v>
      </c>
      <c r="AK47" s="56">
        <f t="shared" si="19"/>
        <v>8.2693839047445685E-4</v>
      </c>
      <c r="AM47" s="62">
        <f>INDEX((WasteGenWTE!$P$2:$P$52),MATCH(A47,WasteGenWTE!$A$2:$A$52,0))</f>
        <v>15.573</v>
      </c>
      <c r="AN47" s="62">
        <f t="shared" si="21"/>
        <v>0.3503925</v>
      </c>
      <c r="AO47" s="62">
        <f t="shared" si="48"/>
        <v>4.746299358690746</v>
      </c>
      <c r="AP47" s="62">
        <f t="shared" si="49"/>
        <v>0.13387529468449505</v>
      </c>
      <c r="AQ47" s="60">
        <f t="shared" si="22"/>
        <v>8.9250196456330033E-2</v>
      </c>
      <c r="AR47">
        <f t="shared" si="46"/>
        <v>0.1167975</v>
      </c>
      <c r="AS47" s="68">
        <f>INDEX((WasteGenWTE!$Q$2:$Q$52),MATCH(A47,WasteGenWTE!$A$2:$A$52,0))</f>
        <v>0.18939</v>
      </c>
      <c r="AT47" s="68">
        <f t="shared" si="23"/>
        <v>2.1306375000000001E-3</v>
      </c>
      <c r="AU47" s="68">
        <f t="shared" si="50"/>
        <v>1.497127991552339E-2</v>
      </c>
      <c r="AV47" s="68">
        <f t="shared" si="51"/>
        <v>2.3794333336665408E-3</v>
      </c>
      <c r="AW47" s="64">
        <f t="shared" si="47"/>
        <v>1.5862888891110271E-3</v>
      </c>
      <c r="AY47" s="2">
        <f t="shared" si="24"/>
        <v>56.560102622760354</v>
      </c>
      <c r="AZ47" s="2">
        <f t="shared" si="25"/>
        <v>1414.0025655690088</v>
      </c>
      <c r="BA47">
        <f t="shared" si="26"/>
        <v>56.558516333871246</v>
      </c>
      <c r="BB47">
        <f t="shared" si="27"/>
        <v>1413.9629083467812</v>
      </c>
      <c r="BC47">
        <v>18.308</v>
      </c>
      <c r="BE47" s="2">
        <f t="shared" si="28"/>
        <v>38.252102622760354</v>
      </c>
      <c r="BF47">
        <f t="shared" si="29"/>
        <v>38.250516333871246</v>
      </c>
      <c r="BH47" s="2">
        <f t="shared" ref="BH47:BI65" si="55">BE47*$A$4</f>
        <v>956.30256556900883</v>
      </c>
      <c r="BI47" s="67">
        <f t="shared" si="55"/>
        <v>956.26290834678116</v>
      </c>
      <c r="BK47">
        <f t="shared" si="52"/>
        <v>32.121217492550642</v>
      </c>
      <c r="BL47">
        <f t="shared" si="44"/>
        <v>995.49458793930023</v>
      </c>
      <c r="BN47">
        <f t="shared" si="45"/>
        <v>2032</v>
      </c>
    </row>
    <row r="48" spans="1:66" x14ac:dyDescent="0.25">
      <c r="A48" s="24">
        <f t="shared" si="54"/>
        <v>2033</v>
      </c>
      <c r="B48" s="24">
        <v>1</v>
      </c>
      <c r="C48" s="40">
        <f>INDEX((WasteGenWTE!$I$2:$I$52),MATCH(A48,WasteGenWTE!$A$2:$A$52,0))</f>
        <v>58.231088875487927</v>
      </c>
      <c r="D48" s="40">
        <f t="shared" si="2"/>
        <v>8.2979301647570303</v>
      </c>
      <c r="E48" s="40">
        <f t="shared" si="3"/>
        <v>23.695865830725143</v>
      </c>
      <c r="F48" s="40">
        <f t="shared" si="33"/>
        <v>7.5730850532144984</v>
      </c>
      <c r="G48" s="34">
        <f t="shared" si="4"/>
        <v>5.0487233688096653</v>
      </c>
      <c r="H48">
        <f t="shared" si="5"/>
        <v>2.7659767215856768</v>
      </c>
      <c r="I48" s="45">
        <f>INDEX((WasteGenWTE!$J$2:$J$52),MATCH(A48,WasteGenWTE!$A$2:$A$52,0))</f>
        <v>194.10362958495978</v>
      </c>
      <c r="J48" s="45">
        <f t="shared" si="6"/>
        <v>85.59970064696725</v>
      </c>
      <c r="K48" s="45">
        <f t="shared" si="53"/>
        <v>489.36190562025138</v>
      </c>
      <c r="L48" s="45">
        <f t="shared" si="35"/>
        <v>74.819095361357341</v>
      </c>
      <c r="M48" s="43">
        <f t="shared" si="7"/>
        <v>49.879396907571561</v>
      </c>
      <c r="N48">
        <f t="shared" si="8"/>
        <v>28.533233548989084</v>
      </c>
      <c r="O48" s="48">
        <f>INDEX((WasteGenWTE!$K$2:$K$52),MATCH(A48,WasteGenWTE!$A$2:$A$52,0))</f>
        <v>46.584871100390345</v>
      </c>
      <c r="P48" s="48">
        <f t="shared" si="9"/>
        <v>4.5420249322880588</v>
      </c>
      <c r="Q48" s="48">
        <f t="shared" si="36"/>
        <v>54.642723456499255</v>
      </c>
      <c r="R48" s="48">
        <f t="shared" si="37"/>
        <v>3.6327105295563591</v>
      </c>
      <c r="S48" s="49">
        <f t="shared" si="10"/>
        <v>2.4218070197042394</v>
      </c>
      <c r="T48">
        <f t="shared" si="11"/>
        <v>1.5140083107626863</v>
      </c>
      <c r="U48" s="51">
        <f>INDEX((WasteGenWTE!$L$2:$L$52),MATCH(A48,WasteGenWTE!$A$2:$A$52,0))</f>
        <v>7.7641451833983917</v>
      </c>
      <c r="V48" s="51">
        <f t="shared" si="12"/>
        <v>2.911554443774397E-2</v>
      </c>
      <c r="W48" s="51">
        <f t="shared" si="38"/>
        <v>0.53291988112784994</v>
      </c>
      <c r="X48" s="51">
        <f t="shared" si="39"/>
        <v>1.7945363764888936E-2</v>
      </c>
      <c r="Y48" s="36">
        <f t="shared" si="13"/>
        <v>1.1963575843259289E-2</v>
      </c>
      <c r="Z48">
        <f t="shared" si="14"/>
        <v>9.7051814792479905E-3</v>
      </c>
      <c r="AA48" s="54">
        <f>INDEX((WasteGenWTE!$M$2:$M$52),MATCH(A48,WasteGenWTE!$A$2:$A$52,0))</f>
        <v>19.41036295849598</v>
      </c>
      <c r="AB48" s="54">
        <f t="shared" si="15"/>
        <v>0.58231088875487946</v>
      </c>
      <c r="AC48" s="54">
        <f t="shared" si="40"/>
        <v>7.0054773662178542</v>
      </c>
      <c r="AD48" s="54">
        <f t="shared" si="41"/>
        <v>0.46573211917389223</v>
      </c>
      <c r="AE48" s="21">
        <f t="shared" si="16"/>
        <v>0.31048807944926149</v>
      </c>
      <c r="AF48">
        <f t="shared" si="17"/>
        <v>0.1941036295849598</v>
      </c>
      <c r="AG48" s="58">
        <f>INDEX((WasteGenWTE!$N$2:$N$52),MATCH(A48,WasteGenWTE!$A$2:$A$52,0))</f>
        <v>1.1646217775097587</v>
      </c>
      <c r="AH48" s="58">
        <f t="shared" si="18"/>
        <v>1.7469326662646379E-3</v>
      </c>
      <c r="AI48" s="58">
        <f t="shared" si="42"/>
        <v>2.6370906173555676E-2</v>
      </c>
      <c r="AJ48" s="58">
        <f t="shared" si="43"/>
        <v>1.2624981188529814E-3</v>
      </c>
      <c r="AK48" s="56">
        <f t="shared" si="19"/>
        <v>8.4166541256865427E-4</v>
      </c>
      <c r="AM48" s="62">
        <f>INDEX((WasteGenWTE!$P$2:$P$52),MATCH(A48,WasteGenWTE!$A$2:$A$52,0))</f>
        <v>15.573</v>
      </c>
      <c r="AN48" s="62">
        <f t="shared" si="21"/>
        <v>0.3503925</v>
      </c>
      <c r="AO48" s="62">
        <f t="shared" si="48"/>
        <v>4.956417513525583</v>
      </c>
      <c r="AP48" s="62">
        <f t="shared" si="49"/>
        <v>0.14027434516516291</v>
      </c>
      <c r="AQ48" s="60">
        <f t="shared" si="22"/>
        <v>9.3516230110108595E-2</v>
      </c>
      <c r="AR48">
        <f t="shared" si="46"/>
        <v>0.1167975</v>
      </c>
      <c r="AS48" s="68">
        <f>INDEX((WasteGenWTE!$Q$2:$Q$52),MATCH(A48,WasteGenWTE!$A$2:$A$52,0))</f>
        <v>0.18939</v>
      </c>
      <c r="AT48" s="68">
        <f t="shared" si="23"/>
        <v>2.1306375000000001E-3</v>
      </c>
      <c r="AU48" s="68">
        <f t="shared" si="50"/>
        <v>1.4761379624143162E-2</v>
      </c>
      <c r="AV48" s="68">
        <f t="shared" si="51"/>
        <v>2.3405377913802263E-3</v>
      </c>
      <c r="AW48" s="64">
        <f t="shared" si="47"/>
        <v>1.5603585275868175E-3</v>
      </c>
      <c r="AY48" s="2">
        <f t="shared" si="24"/>
        <v>57.768297205428254</v>
      </c>
      <c r="AZ48" s="2">
        <f t="shared" si="25"/>
        <v>1444.2074301357063</v>
      </c>
      <c r="BA48">
        <f t="shared" si="26"/>
        <v>57.766736846900663</v>
      </c>
      <c r="BB48">
        <f t="shared" si="27"/>
        <v>1444.1684211725167</v>
      </c>
      <c r="BC48">
        <v>18.308</v>
      </c>
      <c r="BE48" s="2">
        <f t="shared" si="28"/>
        <v>39.460297205428255</v>
      </c>
      <c r="BF48">
        <f t="shared" si="29"/>
        <v>39.458736846900663</v>
      </c>
      <c r="BH48" s="2">
        <f t="shared" si="55"/>
        <v>986.50743013570639</v>
      </c>
      <c r="BI48" s="67">
        <f t="shared" si="55"/>
        <v>986.46842117251663</v>
      </c>
      <c r="BK48">
        <f t="shared" si="52"/>
        <v>33.133824892401655</v>
      </c>
      <c r="BL48">
        <f t="shared" si="44"/>
        <v>1028.6284128317018</v>
      </c>
      <c r="BN48">
        <f t="shared" si="45"/>
        <v>2033</v>
      </c>
    </row>
    <row r="49" spans="1:66" x14ac:dyDescent="0.25">
      <c r="A49" s="24">
        <f t="shared" si="54"/>
        <v>2034</v>
      </c>
      <c r="B49" s="24">
        <v>1</v>
      </c>
      <c r="C49" s="40">
        <f>INDEX((WasteGenWTE!$I$2:$I$52),MATCH(A49,WasteGenWTE!$A$2:$A$52,0))</f>
        <v>60.052710652997717</v>
      </c>
      <c r="D49" s="40">
        <f t="shared" si="2"/>
        <v>8.5575112680521759</v>
      </c>
      <c r="E49" s="40">
        <f t="shared" si="3"/>
        <v>24.441325142558185</v>
      </c>
      <c r="F49" s="40">
        <f t="shared" si="33"/>
        <v>7.8120519562191326</v>
      </c>
      <c r="G49" s="34">
        <f t="shared" si="4"/>
        <v>5.2080346374794217</v>
      </c>
      <c r="H49">
        <f t="shared" si="5"/>
        <v>2.8525037560173918</v>
      </c>
      <c r="I49" s="45">
        <f>INDEX((WasteGenWTE!$J$2:$J$52),MATCH(A49,WasteGenWTE!$A$2:$A$52,0))</f>
        <v>200.17570217665906</v>
      </c>
      <c r="J49" s="45">
        <f t="shared" si="6"/>
        <v>88.277484659906634</v>
      </c>
      <c r="K49" s="45">
        <f t="shared" si="53"/>
        <v>501.13490701427287</v>
      </c>
      <c r="L49" s="45">
        <f t="shared" si="35"/>
        <v>76.50448326588517</v>
      </c>
      <c r="M49" s="43">
        <f t="shared" si="7"/>
        <v>51.002988843923447</v>
      </c>
      <c r="N49">
        <f t="shared" si="8"/>
        <v>29.425828219968881</v>
      </c>
      <c r="O49" s="48">
        <f>INDEX((WasteGenWTE!$K$2:$K$52),MATCH(A49,WasteGenWTE!$A$2:$A$52,0))</f>
        <v>48.042168522398171</v>
      </c>
      <c r="P49" s="48">
        <f t="shared" si="9"/>
        <v>4.6841114309338217</v>
      </c>
      <c r="Q49" s="48">
        <f t="shared" si="36"/>
        <v>55.632649084603528</v>
      </c>
      <c r="R49" s="48">
        <f t="shared" si="37"/>
        <v>3.6941858028295531</v>
      </c>
      <c r="S49" s="49">
        <f t="shared" si="10"/>
        <v>2.4627905352197019</v>
      </c>
      <c r="T49">
        <f t="shared" si="11"/>
        <v>1.5613704769779406</v>
      </c>
      <c r="U49" s="51">
        <f>INDEX((WasteGenWTE!$L$2:$L$52),MATCH(A49,WasteGenWTE!$A$2:$A$52,0))</f>
        <v>8.007028087066363</v>
      </c>
      <c r="V49" s="51">
        <f t="shared" si="12"/>
        <v>3.002635532649886E-2</v>
      </c>
      <c r="W49" s="51">
        <f t="shared" si="38"/>
        <v>0.5446166789748893</v>
      </c>
      <c r="X49" s="51">
        <f t="shared" si="39"/>
        <v>1.8329557479459562E-2</v>
      </c>
      <c r="Y49" s="36">
        <f t="shared" si="13"/>
        <v>1.2219704986306375E-2</v>
      </c>
      <c r="Z49">
        <f t="shared" si="14"/>
        <v>1.0008785108832954E-2</v>
      </c>
      <c r="AA49" s="54">
        <f>INDEX((WasteGenWTE!$M$2:$M$52),MATCH(A49,WasteGenWTE!$A$2:$A$52,0))</f>
        <v>20.017570217665906</v>
      </c>
      <c r="AB49" s="54">
        <f t="shared" si="15"/>
        <v>0.60052710652997721</v>
      </c>
      <c r="AC49" s="54">
        <f t="shared" si="40"/>
        <v>7.1323909082825043</v>
      </c>
      <c r="AD49" s="54">
        <f t="shared" si="41"/>
        <v>0.47361356446532743</v>
      </c>
      <c r="AE49" s="21">
        <f t="shared" si="16"/>
        <v>0.31574237631021829</v>
      </c>
      <c r="AF49">
        <f t="shared" si="17"/>
        <v>0.20017570217665906</v>
      </c>
      <c r="AG49" s="58">
        <f>INDEX((WasteGenWTE!$N$2:$N$52),MATCH(A49,WasteGenWTE!$A$2:$A$52,0))</f>
        <v>1.2010542130599544</v>
      </c>
      <c r="AH49" s="58">
        <f t="shared" si="18"/>
        <v>1.8015813195899318E-3</v>
      </c>
      <c r="AI49" s="58">
        <f t="shared" si="42"/>
        <v>2.6886363222623624E-2</v>
      </c>
      <c r="AJ49" s="58">
        <f t="shared" si="43"/>
        <v>1.286124270521984E-3</v>
      </c>
      <c r="AK49" s="56">
        <f t="shared" si="19"/>
        <v>8.5741618034798931E-4</v>
      </c>
      <c r="AM49" s="62">
        <f>INDEX((WasteGenWTE!$P$2:$P$52),MATCH(A49,WasteGenWTE!$A$2:$A$52,0))</f>
        <v>15.573</v>
      </c>
      <c r="AN49" s="62">
        <f t="shared" si="21"/>
        <v>0.3503925</v>
      </c>
      <c r="AO49" s="62">
        <f t="shared" si="48"/>
        <v>5.1603257384025047</v>
      </c>
      <c r="AP49" s="62">
        <f t="shared" si="49"/>
        <v>0.14648427512307846</v>
      </c>
      <c r="AQ49" s="60">
        <f t="shared" si="22"/>
        <v>9.7656183415385636E-2</v>
      </c>
      <c r="AR49">
        <f t="shared" si="46"/>
        <v>0.1167975</v>
      </c>
      <c r="AS49" s="68">
        <f>INDEX((WasteGenWTE!$Q$2:$Q$52),MATCH(A49,WasteGenWTE!$A$2:$A$52,0))</f>
        <v>0.18939</v>
      </c>
      <c r="AT49" s="68">
        <f t="shared" si="23"/>
        <v>2.1306375000000001E-3</v>
      </c>
      <c r="AU49" s="68">
        <f t="shared" si="50"/>
        <v>1.4584294133312338E-2</v>
      </c>
      <c r="AV49" s="68">
        <f t="shared" si="51"/>
        <v>2.3077229908308257E-3</v>
      </c>
      <c r="AW49" s="64">
        <f t="shared" si="47"/>
        <v>1.5384819938872171E-3</v>
      </c>
      <c r="AY49" s="2">
        <f t="shared" si="24"/>
        <v>59.101828179508715</v>
      </c>
      <c r="AZ49" s="2">
        <f t="shared" si="25"/>
        <v>1477.5457044877178</v>
      </c>
      <c r="BA49">
        <f t="shared" si="26"/>
        <v>59.100289697514832</v>
      </c>
      <c r="BB49">
        <f t="shared" si="27"/>
        <v>1477.5072424378709</v>
      </c>
      <c r="BC49">
        <v>18.308</v>
      </c>
      <c r="BE49" s="2">
        <f t="shared" si="28"/>
        <v>40.793828179508715</v>
      </c>
      <c r="BF49">
        <f t="shared" si="29"/>
        <v>40.792289697514832</v>
      </c>
      <c r="BH49" s="2">
        <f t="shared" si="55"/>
        <v>1019.8457044877179</v>
      </c>
      <c r="BI49" s="67">
        <f t="shared" si="55"/>
        <v>1019.8072424378709</v>
      </c>
      <c r="BK49">
        <f t="shared" si="52"/>
        <v>34.166684440249711</v>
      </c>
      <c r="BL49">
        <f t="shared" si="44"/>
        <v>1062.7950972719516</v>
      </c>
      <c r="BN49">
        <f t="shared" si="45"/>
        <v>2034</v>
      </c>
    </row>
    <row r="50" spans="1:66" x14ac:dyDescent="0.25">
      <c r="A50" s="24">
        <f t="shared" si="54"/>
        <v>2035</v>
      </c>
      <c r="B50" s="24">
        <v>1</v>
      </c>
      <c r="C50" s="40">
        <f>INDEX((WasteGenWTE!$I$2:$I$52),MATCH(A50,WasteGenWTE!$A$2:$A$52,0))</f>
        <v>61.910764866057654</v>
      </c>
      <c r="D50" s="40">
        <f t="shared" si="2"/>
        <v>8.8222839934132153</v>
      </c>
      <c r="E50" s="40">
        <f t="shared" si="3"/>
        <v>25.205794188144846</v>
      </c>
      <c r="F50" s="40">
        <f t="shared" si="33"/>
        <v>8.0578149478265537</v>
      </c>
      <c r="G50" s="34">
        <f t="shared" si="4"/>
        <v>5.3718766318843691</v>
      </c>
      <c r="H50">
        <f t="shared" si="5"/>
        <v>2.9407613311377387</v>
      </c>
      <c r="I50" s="45">
        <f>INDEX((WasteGenWTE!$J$2:$J$52),MATCH(A50,WasteGenWTE!$A$2:$A$52,0))</f>
        <v>206.36921622019219</v>
      </c>
      <c r="J50" s="45">
        <f t="shared" si="6"/>
        <v>91.008824353104757</v>
      </c>
      <c r="K50" s="45">
        <f t="shared" si="53"/>
        <v>513.79871376934705</v>
      </c>
      <c r="L50" s="45">
        <f t="shared" si="35"/>
        <v>78.345017598030552</v>
      </c>
      <c r="M50" s="43">
        <f t="shared" si="7"/>
        <v>52.230011732020365</v>
      </c>
      <c r="N50">
        <f t="shared" si="8"/>
        <v>30.33627478436825</v>
      </c>
      <c r="O50" s="48">
        <f>INDEX((WasteGenWTE!$K$2:$K$52),MATCH(A50,WasteGenWTE!$A$2:$A$52,0))</f>
        <v>49.528611892846122</v>
      </c>
      <c r="P50" s="48">
        <f t="shared" si="9"/>
        <v>4.8290396595524969</v>
      </c>
      <c r="Q50" s="48">
        <f t="shared" si="36"/>
        <v>56.700577851033138</v>
      </c>
      <c r="R50" s="48">
        <f t="shared" si="37"/>
        <v>3.761110893122888</v>
      </c>
      <c r="S50" s="49">
        <f t="shared" si="10"/>
        <v>2.5074072620819252</v>
      </c>
      <c r="T50">
        <f t="shared" si="11"/>
        <v>1.609679886517499</v>
      </c>
      <c r="U50" s="51">
        <f>INDEX((WasteGenWTE!$L$2:$L$52),MATCH(A50,WasteGenWTE!$A$2:$A$52,0))</f>
        <v>8.254768648807687</v>
      </c>
      <c r="V50" s="51">
        <f t="shared" si="12"/>
        <v>3.0955382433028828E-2</v>
      </c>
      <c r="W50" s="51">
        <f t="shared" si="38"/>
        <v>0.55684019743539026</v>
      </c>
      <c r="X50" s="51">
        <f t="shared" si="39"/>
        <v>1.8731863972527872E-2</v>
      </c>
      <c r="Y50" s="36">
        <f t="shared" si="13"/>
        <v>1.2487909315018581E-2</v>
      </c>
      <c r="Z50">
        <f t="shared" si="14"/>
        <v>1.0318460811009608E-2</v>
      </c>
      <c r="AA50" s="54">
        <f>INDEX((WasteGenWTE!$M$2:$M$52),MATCH(A50,WasteGenWTE!$A$2:$A$52,0))</f>
        <v>20.636921622019219</v>
      </c>
      <c r="AB50" s="54">
        <f t="shared" si="15"/>
        <v>0.61910764866057666</v>
      </c>
      <c r="AC50" s="54">
        <f t="shared" si="40"/>
        <v>7.2693048526965569</v>
      </c>
      <c r="AD50" s="54">
        <f t="shared" si="41"/>
        <v>0.48219370424652414</v>
      </c>
      <c r="AE50" s="21">
        <f t="shared" si="16"/>
        <v>0.32146246949768276</v>
      </c>
      <c r="AF50">
        <f t="shared" si="17"/>
        <v>0.20636921622019219</v>
      </c>
      <c r="AG50" s="58">
        <f>INDEX((WasteGenWTE!$N$2:$N$52),MATCH(A50,WasteGenWTE!$A$2:$A$52,0))</f>
        <v>1.2382152973211531</v>
      </c>
      <c r="AH50" s="58">
        <f t="shared" si="18"/>
        <v>1.8573229459817298E-3</v>
      </c>
      <c r="AI50" s="58">
        <f t="shared" si="42"/>
        <v>2.7432422761155161E-2</v>
      </c>
      <c r="AJ50" s="58">
        <f t="shared" si="43"/>
        <v>1.3112634074501914E-3</v>
      </c>
      <c r="AK50" s="56">
        <f t="shared" si="19"/>
        <v>8.7417560496679426E-4</v>
      </c>
      <c r="AM50" s="62">
        <f>INDEX((WasteGenWTE!$P$2:$P$52),MATCH(A50,WasteGenWTE!$A$2:$A$52,0))</f>
        <v>15.573</v>
      </c>
      <c r="AN50" s="62">
        <f t="shared" si="21"/>
        <v>0.3503925</v>
      </c>
      <c r="AO50" s="62">
        <f t="shared" si="48"/>
        <v>5.3582075644881177</v>
      </c>
      <c r="AP50" s="62">
        <f t="shared" si="49"/>
        <v>0.15251067391438672</v>
      </c>
      <c r="AQ50" s="60">
        <f t="shared" si="22"/>
        <v>0.10167378260959115</v>
      </c>
      <c r="AR50">
        <f t="shared" si="46"/>
        <v>0.1167975</v>
      </c>
      <c r="AS50" s="68">
        <f>INDEX((WasteGenWTE!$Q$2:$Q$52),MATCH(A50,WasteGenWTE!$A$2:$A$52,0))</f>
        <v>0.18939</v>
      </c>
      <c r="AT50" s="68">
        <f t="shared" si="23"/>
        <v>2.1306375000000001E-3</v>
      </c>
      <c r="AU50" s="68">
        <f t="shared" si="50"/>
        <v>1.4434893335168668E-2</v>
      </c>
      <c r="AV50" s="68">
        <f t="shared" si="51"/>
        <v>2.2800382981436693E-3</v>
      </c>
      <c r="AW50" s="64">
        <f t="shared" si="47"/>
        <v>1.5200255320957795E-3</v>
      </c>
      <c r="AY50" s="2">
        <f t="shared" si="24"/>
        <v>60.547313988546016</v>
      </c>
      <c r="AZ50" s="2">
        <f t="shared" si="25"/>
        <v>1513.6828497136503</v>
      </c>
      <c r="BA50">
        <f t="shared" si="26"/>
        <v>60.545793963013921</v>
      </c>
      <c r="BB50">
        <f t="shared" si="27"/>
        <v>1513.644849075348</v>
      </c>
      <c r="BC50">
        <v>18.308</v>
      </c>
      <c r="BE50" s="2">
        <f t="shared" si="28"/>
        <v>42.239313988546016</v>
      </c>
      <c r="BF50">
        <f t="shared" si="29"/>
        <v>42.237793963013921</v>
      </c>
      <c r="BH50" s="2">
        <f t="shared" si="55"/>
        <v>1055.9828497136505</v>
      </c>
      <c r="BI50" s="67">
        <f t="shared" si="55"/>
        <v>1055.944849075348</v>
      </c>
      <c r="BK50">
        <f t="shared" si="52"/>
        <v>35.220201179054683</v>
      </c>
      <c r="BL50">
        <f t="shared" si="44"/>
        <v>1098.0152984510062</v>
      </c>
      <c r="BN50">
        <f t="shared" si="45"/>
        <v>2035</v>
      </c>
    </row>
    <row r="51" spans="1:66" x14ac:dyDescent="0.25">
      <c r="A51" s="24">
        <f t="shared" si="54"/>
        <v>2036</v>
      </c>
      <c r="B51" s="24">
        <v>1</v>
      </c>
      <c r="C51" s="40">
        <f>INDEX((WasteGenWTE!$I$2:$I$52),MATCH(A51,WasteGenWTE!$A$2:$A$52,0))</f>
        <v>63.805980163378813</v>
      </c>
      <c r="D51" s="40">
        <f t="shared" si="2"/>
        <v>9.0923521732814798</v>
      </c>
      <c r="E51" s="40">
        <f t="shared" si="3"/>
        <v>25.988301293843584</v>
      </c>
      <c r="F51" s="40">
        <f t="shared" si="33"/>
        <v>8.3098450675827422</v>
      </c>
      <c r="G51" s="34">
        <f t="shared" si="4"/>
        <v>5.5398967117218278</v>
      </c>
      <c r="H51">
        <f t="shared" si="5"/>
        <v>3.0307840577604934</v>
      </c>
      <c r="I51" s="45">
        <f>INDEX((WasteGenWTE!$J$2:$J$52),MATCH(A51,WasteGenWTE!$A$2:$A$52,0))</f>
        <v>212.68660054459605</v>
      </c>
      <c r="J51" s="45">
        <f t="shared" si="6"/>
        <v>93.79479084016684</v>
      </c>
      <c r="K51" s="45">
        <f t="shared" si="53"/>
        <v>527.26868845984086</v>
      </c>
      <c r="L51" s="45">
        <f t="shared" si="35"/>
        <v>80.324816149673026</v>
      </c>
      <c r="M51" s="43">
        <f t="shared" si="7"/>
        <v>53.549877433115348</v>
      </c>
      <c r="N51">
        <f t="shared" si="8"/>
        <v>31.264930280055616</v>
      </c>
      <c r="O51" s="48">
        <f>INDEX((WasteGenWTE!$K$2:$K$52),MATCH(A51,WasteGenWTE!$A$2:$A$52,0))</f>
        <v>51.04478413070305</v>
      </c>
      <c r="P51" s="48">
        <f t="shared" si="9"/>
        <v>4.9768664527435478</v>
      </c>
      <c r="Q51" s="48">
        <f t="shared" si="36"/>
        <v>57.844134826142941</v>
      </c>
      <c r="R51" s="48">
        <f t="shared" si="37"/>
        <v>3.8333094776337466</v>
      </c>
      <c r="S51" s="49">
        <f t="shared" si="10"/>
        <v>2.5555396517558311</v>
      </c>
      <c r="T51">
        <f t="shared" si="11"/>
        <v>1.6589554842478491</v>
      </c>
      <c r="U51" s="51">
        <f>INDEX((WasteGenWTE!$L$2:$L$52),MATCH(A51,WasteGenWTE!$A$2:$A$52,0))</f>
        <v>8.5074640217838429</v>
      </c>
      <c r="V51" s="51">
        <f t="shared" si="12"/>
        <v>3.1902990081689411E-2</v>
      </c>
      <c r="W51" s="51">
        <f t="shared" si="38"/>
        <v>0.56959090071523488</v>
      </c>
      <c r="X51" s="51">
        <f t="shared" si="39"/>
        <v>1.9152286801844755E-2</v>
      </c>
      <c r="Y51" s="36">
        <f t="shared" si="13"/>
        <v>1.2768191201229837E-2</v>
      </c>
      <c r="Z51">
        <f t="shared" si="14"/>
        <v>1.0634330027229804E-2</v>
      </c>
      <c r="AA51" s="54">
        <f>INDEX((WasteGenWTE!$M$2:$M$52),MATCH(A51,WasteGenWTE!$A$2:$A$52,0))</f>
        <v>21.268660054459605</v>
      </c>
      <c r="AB51" s="54">
        <f t="shared" si="15"/>
        <v>0.63805980163378817</v>
      </c>
      <c r="AC51" s="54">
        <f t="shared" si="40"/>
        <v>7.4159147213003775</v>
      </c>
      <c r="AD51" s="54">
        <f t="shared" si="41"/>
        <v>0.49144993302996759</v>
      </c>
      <c r="AE51" s="21">
        <f t="shared" si="16"/>
        <v>0.32763328868664504</v>
      </c>
      <c r="AF51">
        <f t="shared" si="17"/>
        <v>0.21268660054459607</v>
      </c>
      <c r="AG51" s="58">
        <f>INDEX((WasteGenWTE!$N$2:$N$52),MATCH(A51,WasteGenWTE!$A$2:$A$52,0))</f>
        <v>1.2761196032675763</v>
      </c>
      <c r="AH51" s="58">
        <f t="shared" si="18"/>
        <v>1.9141794049013644E-3</v>
      </c>
      <c r="AI51" s="58">
        <f t="shared" si="42"/>
        <v>2.8008707120655278E-2</v>
      </c>
      <c r="AJ51" s="58">
        <f t="shared" si="43"/>
        <v>1.3378950454012491E-3</v>
      </c>
      <c r="AK51" s="56">
        <f t="shared" si="19"/>
        <v>8.9193003026749942E-4</v>
      </c>
      <c r="AM51" s="62">
        <f>INDEX((WasteGenWTE!$P$2:$P$52),MATCH(A51,WasteGenWTE!$A$2:$A$52,0))</f>
        <v>15.573</v>
      </c>
      <c r="AN51" s="62">
        <f t="shared" si="21"/>
        <v>0.3503925</v>
      </c>
      <c r="AO51" s="62">
        <f t="shared" si="48"/>
        <v>5.5502410987833235</v>
      </c>
      <c r="AP51" s="62">
        <f t="shared" si="49"/>
        <v>0.15835896570479391</v>
      </c>
      <c r="AQ51" s="60">
        <f t="shared" si="22"/>
        <v>0.10557264380319593</v>
      </c>
      <c r="AR51">
        <f t="shared" si="46"/>
        <v>0.1167975</v>
      </c>
      <c r="AS51" s="68">
        <f>INDEX((WasteGenWTE!$Q$2:$Q$52),MATCH(A51,WasteGenWTE!$A$2:$A$52,0))</f>
        <v>0.18939</v>
      </c>
      <c r="AT51" s="68">
        <f t="shared" si="23"/>
        <v>2.1306375000000001E-3</v>
      </c>
      <c r="AU51" s="68">
        <f t="shared" si="50"/>
        <v>1.4308849138203437E-2</v>
      </c>
      <c r="AV51" s="68">
        <f t="shared" si="51"/>
        <v>2.256681696965232E-3</v>
      </c>
      <c r="AW51" s="64">
        <f t="shared" si="47"/>
        <v>1.5044544646434879E-3</v>
      </c>
      <c r="AY51" s="2">
        <f t="shared" si="24"/>
        <v>62.093684304778989</v>
      </c>
      <c r="AZ51" s="2">
        <f t="shared" si="25"/>
        <v>1552.3421076194747</v>
      </c>
      <c r="BA51">
        <f t="shared" si="26"/>
        <v>62.092179850314345</v>
      </c>
      <c r="BB51">
        <f t="shared" si="27"/>
        <v>1552.3044962578585</v>
      </c>
      <c r="BC51">
        <v>18.308</v>
      </c>
      <c r="BE51" s="2">
        <f t="shared" si="28"/>
        <v>43.785684304778989</v>
      </c>
      <c r="BF51">
        <f t="shared" si="29"/>
        <v>43.784179850314345</v>
      </c>
      <c r="BH51" s="2">
        <f t="shared" si="55"/>
        <v>1094.6421076194747</v>
      </c>
      <c r="BI51" s="67">
        <f t="shared" si="55"/>
        <v>1094.6044962578587</v>
      </c>
      <c r="BK51">
        <f t="shared" si="52"/>
        <v>36.294788252635783</v>
      </c>
      <c r="BL51">
        <f t="shared" si="44"/>
        <v>1134.3100867036419</v>
      </c>
      <c r="BN51">
        <f t="shared" si="45"/>
        <v>2036</v>
      </c>
    </row>
    <row r="52" spans="1:66" x14ac:dyDescent="0.25">
      <c r="A52" s="24">
        <f t="shared" si="54"/>
        <v>2037</v>
      </c>
      <c r="B52" s="24">
        <v>1</v>
      </c>
      <c r="C52" s="40">
        <f>INDEX((WasteGenWTE!$I$2:$I$52),MATCH(A52,WasteGenWTE!$A$2:$A$52,0))</f>
        <v>65.73909976664639</v>
      </c>
      <c r="D52" s="40">
        <f t="shared" si="2"/>
        <v>9.3678217167471107</v>
      </c>
      <c r="E52" s="40">
        <f t="shared" si="3"/>
        <v>26.788301036424407</v>
      </c>
      <c r="F52" s="40">
        <f t="shared" si="33"/>
        <v>8.5678219741662875</v>
      </c>
      <c r="G52" s="34">
        <f t="shared" si="4"/>
        <v>5.7118813161108584</v>
      </c>
      <c r="H52">
        <f t="shared" si="5"/>
        <v>3.1226072389157036</v>
      </c>
      <c r="I52" s="45">
        <f>INDEX((WasteGenWTE!$J$2:$J$52),MATCH(A52,WasteGenWTE!$A$2:$A$52,0))</f>
        <v>219.130332555488</v>
      </c>
      <c r="J52" s="45">
        <f t="shared" si="6"/>
        <v>96.636476656970203</v>
      </c>
      <c r="K52" s="45">
        <f t="shared" si="53"/>
        <v>541.47451800345766</v>
      </c>
      <c r="L52" s="45">
        <f t="shared" si="35"/>
        <v>82.430647113353444</v>
      </c>
      <c r="M52" s="43">
        <f t="shared" si="7"/>
        <v>54.953764742235627</v>
      </c>
      <c r="N52">
        <f t="shared" si="8"/>
        <v>32.212158885656734</v>
      </c>
      <c r="O52" s="48">
        <f>INDEX((WasteGenWTE!$K$2:$K$52),MATCH(A52,WasteGenWTE!$A$2:$A$52,0))</f>
        <v>52.591279813317115</v>
      </c>
      <c r="P52" s="48">
        <f t="shared" si="9"/>
        <v>5.1276497817984197</v>
      </c>
      <c r="Q52" s="48">
        <f t="shared" si="36"/>
        <v>59.061163611500533</v>
      </c>
      <c r="R52" s="48">
        <f t="shared" si="37"/>
        <v>3.9106209964408292</v>
      </c>
      <c r="S52" s="49">
        <f t="shared" si="10"/>
        <v>2.607080664293886</v>
      </c>
      <c r="T52">
        <f t="shared" si="11"/>
        <v>1.7092165939328063</v>
      </c>
      <c r="U52" s="51">
        <f>INDEX((WasteGenWTE!$L$2:$L$52),MATCH(A52,WasteGenWTE!$A$2:$A$52,0))</f>
        <v>8.7652133022195198</v>
      </c>
      <c r="V52" s="51">
        <f t="shared" si="12"/>
        <v>3.2869549883323197E-2</v>
      </c>
      <c r="W52" s="51">
        <f t="shared" si="38"/>
        <v>0.58286960866497983</v>
      </c>
      <c r="X52" s="51">
        <f t="shared" si="39"/>
        <v>1.9590841933578292E-2</v>
      </c>
      <c r="Y52" s="36">
        <f t="shared" si="13"/>
        <v>1.3060561289052194E-2</v>
      </c>
      <c r="Z52">
        <f t="shared" si="14"/>
        <v>1.09565166277744E-2</v>
      </c>
      <c r="AA52" s="54">
        <f>INDEX((WasteGenWTE!$M$2:$M$52),MATCH(A52,WasteGenWTE!$A$2:$A$52,0))</f>
        <v>21.9130332555488</v>
      </c>
      <c r="AB52" s="54">
        <f t="shared" si="15"/>
        <v>0.65739099766646403</v>
      </c>
      <c r="AC52" s="54">
        <f t="shared" si="40"/>
        <v>7.5719440527564785</v>
      </c>
      <c r="AD52" s="54">
        <f t="shared" si="41"/>
        <v>0.50136166621036271</v>
      </c>
      <c r="AE52" s="21">
        <f t="shared" si="16"/>
        <v>0.33424111080690844</v>
      </c>
      <c r="AF52">
        <f t="shared" si="17"/>
        <v>0.219130332555488</v>
      </c>
      <c r="AG52" s="58">
        <f>INDEX((WasteGenWTE!$N$2:$N$52),MATCH(A52,WasteGenWTE!$A$2:$A$52,0))</f>
        <v>1.3147819953329281</v>
      </c>
      <c r="AH52" s="58">
        <f t="shared" si="18"/>
        <v>1.9721729929993922E-3</v>
      </c>
      <c r="AI52" s="58">
        <f t="shared" si="42"/>
        <v>2.8614879348389362E-2</v>
      </c>
      <c r="AJ52" s="58">
        <f t="shared" si="43"/>
        <v>1.3660007652653071E-3</v>
      </c>
      <c r="AK52" s="56">
        <f t="shared" si="19"/>
        <v>9.1066717684353806E-4</v>
      </c>
      <c r="AM52" s="62">
        <f>INDEX((WasteGenWTE!$P$2:$P$52),MATCH(A52,WasteGenWTE!$A$2:$A$52,0))</f>
        <v>15.573</v>
      </c>
      <c r="AN52" s="62">
        <f t="shared" si="21"/>
        <v>0.3503925</v>
      </c>
      <c r="AO52" s="62">
        <f t="shared" si="48"/>
        <v>5.7365991844316406</v>
      </c>
      <c r="AP52" s="62">
        <f t="shared" si="49"/>
        <v>0.16403441435168298</v>
      </c>
      <c r="AQ52" s="60">
        <f t="shared" si="22"/>
        <v>0.10935627623445532</v>
      </c>
      <c r="AR52">
        <f t="shared" si="46"/>
        <v>0.1167975</v>
      </c>
      <c r="AS52" s="68">
        <f>INDEX((WasteGenWTE!$Q$2:$Q$52),MATCH(A52,WasteGenWTE!$A$2:$A$52,0))</f>
        <v>0.18939</v>
      </c>
      <c r="AT52" s="68">
        <f t="shared" si="23"/>
        <v>2.1306375000000001E-3</v>
      </c>
      <c r="AU52" s="68">
        <f t="shared" si="50"/>
        <v>1.4202510083887725E-2</v>
      </c>
      <c r="AV52" s="68">
        <f t="shared" si="51"/>
        <v>2.2369765543157113E-3</v>
      </c>
      <c r="AW52" s="64">
        <f t="shared" si="47"/>
        <v>1.4913177028771409E-3</v>
      </c>
      <c r="AY52" s="2">
        <f t="shared" si="24"/>
        <v>63.731786655850513</v>
      </c>
      <c r="AZ52" s="2">
        <f t="shared" si="25"/>
        <v>1593.2946663962628</v>
      </c>
      <c r="BA52">
        <f t="shared" si="26"/>
        <v>63.730295338147627</v>
      </c>
      <c r="BB52">
        <f t="shared" si="27"/>
        <v>1593.2573834536906</v>
      </c>
      <c r="BC52">
        <v>18.308</v>
      </c>
      <c r="BE52" s="2">
        <f t="shared" si="28"/>
        <v>45.423786655850513</v>
      </c>
      <c r="BF52">
        <f t="shared" si="29"/>
        <v>45.422295338147627</v>
      </c>
      <c r="BH52" s="2">
        <f t="shared" si="55"/>
        <v>1135.5946663962629</v>
      </c>
      <c r="BI52" s="67">
        <f t="shared" si="55"/>
        <v>1135.5573834536906</v>
      </c>
      <c r="BK52">
        <f t="shared" si="52"/>
        <v>37.390867067688511</v>
      </c>
      <c r="BL52">
        <f t="shared" si="44"/>
        <v>1171.7009537713304</v>
      </c>
      <c r="BN52">
        <f t="shared" si="45"/>
        <v>2037</v>
      </c>
    </row>
    <row r="53" spans="1:66" x14ac:dyDescent="0.25">
      <c r="A53" s="24">
        <f t="shared" si="54"/>
        <v>2038</v>
      </c>
      <c r="B53" s="24">
        <v>1</v>
      </c>
      <c r="C53" s="40">
        <f>INDEX((WasteGenWTE!$I$2:$I$52),MATCH(A53,WasteGenWTE!$A$2:$A$52,0))</f>
        <v>67.710881761979323</v>
      </c>
      <c r="D53" s="40">
        <f t="shared" si="2"/>
        <v>9.6488006510820536</v>
      </c>
      <c r="E53" s="40">
        <f t="shared" si="3"/>
        <v>27.60553583503463</v>
      </c>
      <c r="F53" s="40">
        <f t="shared" si="33"/>
        <v>8.831565852471833</v>
      </c>
      <c r="G53" s="34">
        <f t="shared" si="4"/>
        <v>5.8877105683145547</v>
      </c>
      <c r="H53">
        <f t="shared" si="5"/>
        <v>3.216266883694018</v>
      </c>
      <c r="I53" s="45">
        <f>INDEX((WasteGenWTE!$J$2:$J$52),MATCH(A53,WasteGenWTE!$A$2:$A$52,0))</f>
        <v>225.70293920659776</v>
      </c>
      <c r="J53" s="45">
        <f t="shared" si="6"/>
        <v>99.534996190109609</v>
      </c>
      <c r="K53" s="45">
        <f t="shared" si="53"/>
        <v>556.35799611311199</v>
      </c>
      <c r="L53" s="45">
        <f t="shared" si="35"/>
        <v>84.65151808045529</v>
      </c>
      <c r="M53" s="43">
        <f t="shared" si="7"/>
        <v>56.434345386970193</v>
      </c>
      <c r="N53">
        <f t="shared" si="8"/>
        <v>33.178332063369872</v>
      </c>
      <c r="O53" s="48">
        <f>INDEX((WasteGenWTE!$K$2:$K$52),MATCH(A53,WasteGenWTE!$A$2:$A$52,0))</f>
        <v>54.16870540958346</v>
      </c>
      <c r="P53" s="48">
        <f t="shared" si="9"/>
        <v>5.2814487774343881</v>
      </c>
      <c r="Q53" s="48">
        <f t="shared" si="36"/>
        <v>60.349712725251564</v>
      </c>
      <c r="R53" s="48">
        <f t="shared" si="37"/>
        <v>3.9928996636833594</v>
      </c>
      <c r="S53" s="49">
        <f t="shared" si="10"/>
        <v>2.6619331091222396</v>
      </c>
      <c r="T53">
        <f t="shared" si="11"/>
        <v>1.7604829258114625</v>
      </c>
      <c r="U53" s="51">
        <f>INDEX((WasteGenWTE!$L$2:$L$52),MATCH(A53,WasteGenWTE!$A$2:$A$52,0))</f>
        <v>9.0281175682639105</v>
      </c>
      <c r="V53" s="51">
        <f t="shared" si="12"/>
        <v>3.3855440880989671E-2</v>
      </c>
      <c r="W53" s="51">
        <f t="shared" si="38"/>
        <v>0.59667749197982245</v>
      </c>
      <c r="X53" s="51">
        <f t="shared" si="39"/>
        <v>2.0047557566147112E-2</v>
      </c>
      <c r="Y53" s="36">
        <f t="shared" si="13"/>
        <v>1.3365038377431408E-2</v>
      </c>
      <c r="Z53">
        <f t="shared" si="14"/>
        <v>1.1285146960329888E-2</v>
      </c>
      <c r="AA53" s="54">
        <f>INDEX((WasteGenWTE!$M$2:$M$52),MATCH(A53,WasteGenWTE!$A$2:$A$52,0))</f>
        <v>22.570293920659779</v>
      </c>
      <c r="AB53" s="54">
        <f t="shared" si="15"/>
        <v>0.67710881761979336</v>
      </c>
      <c r="AC53" s="54">
        <f t="shared" si="40"/>
        <v>7.7371426570835338</v>
      </c>
      <c r="AD53" s="54">
        <f t="shared" si="41"/>
        <v>0.51191021329273845</v>
      </c>
      <c r="AE53" s="21">
        <f t="shared" si="16"/>
        <v>0.3412734755284923</v>
      </c>
      <c r="AF53">
        <f t="shared" si="17"/>
        <v>0.22570293920659779</v>
      </c>
      <c r="AG53" s="58">
        <f>INDEX((WasteGenWTE!$N$2:$N$52),MATCH(A53,WasteGenWTE!$A$2:$A$52,0))</f>
        <v>1.3542176352395865</v>
      </c>
      <c r="AH53" s="58">
        <f t="shared" si="18"/>
        <v>2.0313264528593797E-3</v>
      </c>
      <c r="AI53" s="58">
        <f t="shared" si="42"/>
        <v>2.9250641667585158E-2</v>
      </c>
      <c r="AJ53" s="58">
        <f t="shared" si="43"/>
        <v>1.3955641336635828E-3</v>
      </c>
      <c r="AK53" s="56">
        <f t="shared" si="19"/>
        <v>9.3037608910905511E-4</v>
      </c>
      <c r="AM53" s="62">
        <f>INDEX((WasteGenWTE!$P$2:$P$52),MATCH(A53,WasteGenWTE!$A$2:$A$52,0))</f>
        <v>15.573</v>
      </c>
      <c r="AN53" s="62">
        <f t="shared" si="21"/>
        <v>0.3503925</v>
      </c>
      <c r="AO53" s="62">
        <f t="shared" si="48"/>
        <v>5.9174495562897</v>
      </c>
      <c r="AP53" s="62">
        <f t="shared" si="49"/>
        <v>0.16954212814194042</v>
      </c>
      <c r="AQ53" s="60">
        <f t="shared" si="22"/>
        <v>0.11302808542796028</v>
      </c>
      <c r="AR53">
        <f t="shared" si="46"/>
        <v>0.1167975</v>
      </c>
      <c r="AS53" s="68">
        <f>INDEX((WasteGenWTE!$Q$2:$Q$52),MATCH(A53,WasteGenWTE!$A$2:$A$52,0))</f>
        <v>0.18939</v>
      </c>
      <c r="AT53" s="68">
        <f t="shared" si="23"/>
        <v>2.1306375000000001E-3</v>
      </c>
      <c r="AU53" s="68">
        <f t="shared" si="50"/>
        <v>1.4112795565131429E-2</v>
      </c>
      <c r="AV53" s="68">
        <f t="shared" si="51"/>
        <v>2.2203520187562974E-3</v>
      </c>
      <c r="AW53" s="64">
        <f t="shared" si="47"/>
        <v>1.4802346791708649E-3</v>
      </c>
      <c r="AY53" s="2">
        <f t="shared" si="24"/>
        <v>65.454066274509159</v>
      </c>
      <c r="AZ53" s="2">
        <f t="shared" si="25"/>
        <v>1636.351656862729</v>
      </c>
      <c r="BA53">
        <f t="shared" si="26"/>
        <v>65.452586039829981</v>
      </c>
      <c r="BB53">
        <f t="shared" si="27"/>
        <v>1636.3146509957496</v>
      </c>
      <c r="BC53">
        <v>18.308</v>
      </c>
      <c r="BE53" s="2">
        <f t="shared" si="28"/>
        <v>47.14606627450916</v>
      </c>
      <c r="BF53">
        <f t="shared" si="29"/>
        <v>47.144586039829981</v>
      </c>
      <c r="BH53" s="2">
        <f t="shared" si="55"/>
        <v>1178.6516568627289</v>
      </c>
      <c r="BI53" s="67">
        <f t="shared" si="55"/>
        <v>1178.6146509957496</v>
      </c>
      <c r="BK53">
        <f t="shared" si="52"/>
        <v>38.508867459042278</v>
      </c>
      <c r="BL53">
        <f t="shared" si="44"/>
        <v>1210.2098212303727</v>
      </c>
      <c r="BN53">
        <f t="shared" si="45"/>
        <v>2038</v>
      </c>
    </row>
    <row r="54" spans="1:66" x14ac:dyDescent="0.25">
      <c r="A54" s="24">
        <f t="shared" si="54"/>
        <v>2039</v>
      </c>
      <c r="B54" s="24">
        <v>1</v>
      </c>
      <c r="C54" s="40">
        <f>INDEX((WasteGenWTE!$I$2:$I$52),MATCH(A54,WasteGenWTE!$A$2:$A$52,0))</f>
        <v>69.722099397218912</v>
      </c>
      <c r="D54" s="40">
        <f t="shared" si="2"/>
        <v>9.9353991641036963</v>
      </c>
      <c r="E54" s="40">
        <f t="shared" si="3"/>
        <v>28.4399432158826</v>
      </c>
      <c r="F54" s="40">
        <f t="shared" si="33"/>
        <v>9.1009917832557257</v>
      </c>
      <c r="G54" s="34">
        <f t="shared" si="4"/>
        <v>6.0673278555038168</v>
      </c>
      <c r="H54">
        <f t="shared" si="5"/>
        <v>3.3117997213678985</v>
      </c>
      <c r="I54" s="45">
        <f>INDEX((WasteGenWTE!$J$2:$J$52),MATCH(A54,WasteGenWTE!$A$2:$A$52,0))</f>
        <v>232.40699799072974</v>
      </c>
      <c r="J54" s="45">
        <f t="shared" si="6"/>
        <v>102.49148611391182</v>
      </c>
      <c r="K54" s="45">
        <f t="shared" si="53"/>
        <v>571.87115286661196</v>
      </c>
      <c r="L54" s="45">
        <f t="shared" si="35"/>
        <v>86.978329360411806</v>
      </c>
      <c r="M54" s="43">
        <f t="shared" si="7"/>
        <v>57.985552906941201</v>
      </c>
      <c r="N54">
        <f t="shared" si="8"/>
        <v>34.163828704637268</v>
      </c>
      <c r="O54" s="48">
        <f>INDEX((WasteGenWTE!$K$2:$K$52),MATCH(A54,WasteGenWTE!$A$2:$A$52,0))</f>
        <v>55.777679517775134</v>
      </c>
      <c r="P54" s="48">
        <f t="shared" si="9"/>
        <v>5.4383237529830755</v>
      </c>
      <c r="Q54" s="48">
        <f t="shared" si="36"/>
        <v>61.708022931106996</v>
      </c>
      <c r="R54" s="48">
        <f t="shared" si="37"/>
        <v>4.0800135471276429</v>
      </c>
      <c r="S54" s="49">
        <f t="shared" si="10"/>
        <v>2.7200090314184284</v>
      </c>
      <c r="T54">
        <f t="shared" si="11"/>
        <v>1.8127745843276919</v>
      </c>
      <c r="U54" s="51">
        <f>INDEX((WasteGenWTE!$L$2:$L$52),MATCH(A54,WasteGenWTE!$A$2:$A$52,0))</f>
        <v>9.296279919629189</v>
      </c>
      <c r="V54" s="51">
        <f t="shared" si="12"/>
        <v>3.486104969860946E-2</v>
      </c>
      <c r="W54" s="51">
        <f t="shared" si="38"/>
        <v>0.61101606771330674</v>
      </c>
      <c r="X54" s="51">
        <f t="shared" si="39"/>
        <v>2.0522473965125219E-2</v>
      </c>
      <c r="Y54" s="36">
        <f t="shared" si="13"/>
        <v>1.3681649310083479E-2</v>
      </c>
      <c r="Z54">
        <f t="shared" si="14"/>
        <v>1.1620349899536487E-2</v>
      </c>
      <c r="AA54" s="54">
        <f>INDEX((WasteGenWTE!$M$2:$M$52),MATCH(A54,WasteGenWTE!$A$2:$A$52,0))</f>
        <v>23.240699799072974</v>
      </c>
      <c r="AB54" s="54">
        <f t="shared" si="15"/>
        <v>0.69722099397218928</v>
      </c>
      <c r="AC54" s="54">
        <f t="shared" si="40"/>
        <v>7.9112849911675642</v>
      </c>
      <c r="AD54" s="54">
        <f t="shared" si="41"/>
        <v>0.52307865988815927</v>
      </c>
      <c r="AE54" s="21">
        <f t="shared" si="16"/>
        <v>0.34871910659210614</v>
      </c>
      <c r="AF54">
        <f t="shared" si="17"/>
        <v>0.23240699799072975</v>
      </c>
      <c r="AG54" s="58">
        <f>INDEX((WasteGenWTE!$N$2:$N$52),MATCH(A54,WasteGenWTE!$A$2:$A$52,0))</f>
        <v>1.3944419879443783</v>
      </c>
      <c r="AH54" s="58">
        <f t="shared" si="18"/>
        <v>2.0916629819165674E-3</v>
      </c>
      <c r="AI54" s="58">
        <f t="shared" si="42"/>
        <v>2.9915734021650202E-2</v>
      </c>
      <c r="AJ54" s="58">
        <f t="shared" si="43"/>
        <v>1.4265706278515223E-3</v>
      </c>
      <c r="AK54" s="56">
        <f t="shared" si="19"/>
        <v>9.5104708523434823E-4</v>
      </c>
      <c r="AM54" s="62">
        <f>INDEX((WasteGenWTE!$P$2:$P$52),MATCH(A54,WasteGenWTE!$A$2:$A$52,0))</f>
        <v>15.573</v>
      </c>
      <c r="AN54" s="62">
        <f t="shared" si="21"/>
        <v>0.3503925</v>
      </c>
      <c r="AO54" s="62">
        <f t="shared" si="48"/>
        <v>6.0929549918999406</v>
      </c>
      <c r="AP54" s="62">
        <f t="shared" si="49"/>
        <v>0.17488706438975923</v>
      </c>
      <c r="AQ54" s="60">
        <f t="shared" si="22"/>
        <v>0.11659137625983948</v>
      </c>
      <c r="AR54">
        <f t="shared" si="46"/>
        <v>0.1167975</v>
      </c>
      <c r="AS54" s="68">
        <f>INDEX((WasteGenWTE!$Q$2:$Q$52),MATCH(A54,WasteGenWTE!$A$2:$A$52,0))</f>
        <v>0.18939</v>
      </c>
      <c r="AT54" s="68">
        <f t="shared" si="23"/>
        <v>2.1306375000000001E-3</v>
      </c>
      <c r="AU54" s="68">
        <f t="shared" si="50"/>
        <v>1.4037106582118864E-2</v>
      </c>
      <c r="AV54" s="68">
        <f t="shared" si="51"/>
        <v>2.2063264830125646E-3</v>
      </c>
      <c r="AW54" s="64">
        <f t="shared" si="47"/>
        <v>1.4708843220083763E-3</v>
      </c>
      <c r="AY54" s="2">
        <f t="shared" si="24"/>
        <v>67.254303857432717</v>
      </c>
      <c r="AZ54" s="2">
        <f t="shared" si="25"/>
        <v>1681.3575964358179</v>
      </c>
      <c r="BA54">
        <f t="shared" si="26"/>
        <v>67.252832973110714</v>
      </c>
      <c r="BB54">
        <f t="shared" si="27"/>
        <v>1681.3208243277679</v>
      </c>
      <c r="BC54">
        <v>18.308</v>
      </c>
      <c r="BE54" s="2">
        <f t="shared" si="28"/>
        <v>48.946303857432717</v>
      </c>
      <c r="BF54">
        <f t="shared" si="29"/>
        <v>48.944832973110714</v>
      </c>
      <c r="BH54" s="2">
        <f t="shared" si="55"/>
        <v>1223.6575964358178</v>
      </c>
      <c r="BI54" s="67">
        <f t="shared" si="55"/>
        <v>1223.6208243277679</v>
      </c>
      <c r="BK54">
        <f t="shared" si="52"/>
        <v>39.649227858223121</v>
      </c>
      <c r="BL54">
        <f t="shared" si="44"/>
        <v>1249.8590490885958</v>
      </c>
      <c r="BN54">
        <f t="shared" si="45"/>
        <v>2039</v>
      </c>
    </row>
    <row r="55" spans="1:66" x14ac:dyDescent="0.25">
      <c r="A55" s="24">
        <f t="shared" si="54"/>
        <v>2040</v>
      </c>
      <c r="B55" s="24">
        <v>1</v>
      </c>
      <c r="C55" s="40">
        <f>INDEX((WasteGenWTE!$I$2:$I$52),MATCH(A55,WasteGenWTE!$A$2:$A$52,0))</f>
        <v>71.773541385163298</v>
      </c>
      <c r="D55" s="40">
        <f t="shared" si="2"/>
        <v>10.22772964738577</v>
      </c>
      <c r="E55" s="40">
        <f t="shared" si="3"/>
        <v>29.29159369310716</v>
      </c>
      <c r="F55" s="40">
        <f t="shared" si="33"/>
        <v>9.3760791701612067</v>
      </c>
      <c r="G55" s="34">
        <f t="shared" si="4"/>
        <v>6.2507194467741378</v>
      </c>
      <c r="H55">
        <f t="shared" si="5"/>
        <v>3.4092432157952568</v>
      </c>
      <c r="I55" s="45">
        <f>INDEX((WasteGenWTE!$J$2:$J$52),MATCH(A55,WasteGenWTE!$A$2:$A$52,0))</f>
        <v>239.24513795054435</v>
      </c>
      <c r="J55" s="45">
        <f t="shared" si="6"/>
        <v>105.50710583619005</v>
      </c>
      <c r="K55" s="45">
        <f t="shared" si="53"/>
        <v>587.97467713616277</v>
      </c>
      <c r="L55" s="45">
        <f t="shared" si="35"/>
        <v>89.403581566639275</v>
      </c>
      <c r="M55" s="43">
        <f t="shared" si="7"/>
        <v>59.602387711092845</v>
      </c>
      <c r="N55">
        <f t="shared" si="8"/>
        <v>35.169035278730014</v>
      </c>
      <c r="O55" s="48">
        <f>INDEX((WasteGenWTE!$K$2:$K$52),MATCH(A55,WasteGenWTE!$A$2:$A$52,0))</f>
        <v>57.418833108130642</v>
      </c>
      <c r="P55" s="48">
        <f t="shared" si="9"/>
        <v>5.5983362280427382</v>
      </c>
      <c r="Q55" s="48">
        <f t="shared" si="36"/>
        <v>63.134515447621439</v>
      </c>
      <c r="R55" s="48">
        <f t="shared" si="37"/>
        <v>4.1718437115282931</v>
      </c>
      <c r="S55" s="49">
        <f t="shared" si="10"/>
        <v>2.7812291410188621</v>
      </c>
      <c r="T55">
        <f t="shared" si="11"/>
        <v>1.866112076014246</v>
      </c>
      <c r="U55" s="51">
        <f>INDEX((WasteGenWTE!$L$2:$L$52),MATCH(A55,WasteGenWTE!$A$2:$A$52,0))</f>
        <v>9.5698055180217736</v>
      </c>
      <c r="V55" s="51">
        <f t="shared" si="12"/>
        <v>3.588677069258165E-2</v>
      </c>
      <c r="W55" s="51">
        <f t="shared" si="38"/>
        <v>0.62588719509695057</v>
      </c>
      <c r="X55" s="51">
        <f t="shared" si="39"/>
        <v>2.1015643308937768E-2</v>
      </c>
      <c r="Y55" s="36">
        <f t="shared" si="13"/>
        <v>1.4010428872625179E-2</v>
      </c>
      <c r="Z55">
        <f t="shared" si="14"/>
        <v>1.1962256897527217E-2</v>
      </c>
      <c r="AA55" s="54">
        <f>INDEX((WasteGenWTE!$M$2:$M$52),MATCH(A55,WasteGenWTE!$A$2:$A$52,0))</f>
        <v>23.924513795054438</v>
      </c>
      <c r="AB55" s="54">
        <f t="shared" si="15"/>
        <v>0.71773541385163309</v>
      </c>
      <c r="AC55" s="54">
        <f t="shared" si="40"/>
        <v>8.0941686471309549</v>
      </c>
      <c r="AD55" s="54">
        <f t="shared" si="41"/>
        <v>0.5348517578882428</v>
      </c>
      <c r="AE55" s="21">
        <f t="shared" si="16"/>
        <v>0.35656783859216185</v>
      </c>
      <c r="AF55">
        <f t="shared" si="17"/>
        <v>0.23924513795054439</v>
      </c>
      <c r="AG55" s="58">
        <f>INDEX((WasteGenWTE!$N$2:$N$52),MATCH(A55,WasteGenWTE!$A$2:$A$52,0))</f>
        <v>1.4354708277032662</v>
      </c>
      <c r="AH55" s="58">
        <f t="shared" si="18"/>
        <v>2.1532062415548993E-3</v>
      </c>
      <c r="AI55" s="58">
        <f t="shared" si="42"/>
        <v>3.0609932698485651E-2</v>
      </c>
      <c r="AJ55" s="58">
        <f t="shared" si="43"/>
        <v>1.4590075647194496E-3</v>
      </c>
      <c r="AK55" s="56">
        <f t="shared" si="19"/>
        <v>9.7267170981296636E-4</v>
      </c>
      <c r="AM55" s="62">
        <f>INDEX((WasteGenWTE!$P$2:$P$52),MATCH(A55,WasteGenWTE!$A$2:$A$52,0))</f>
        <v>15.573</v>
      </c>
      <c r="AN55" s="62">
        <f t="shared" si="21"/>
        <v>0.3503925</v>
      </c>
      <c r="AO55" s="62">
        <f t="shared" si="48"/>
        <v>6.2632734580013842</v>
      </c>
      <c r="AP55" s="62">
        <f t="shared" si="49"/>
        <v>0.18007403389855656</v>
      </c>
      <c r="AQ55" s="60">
        <f t="shared" si="22"/>
        <v>0.12004935593237104</v>
      </c>
      <c r="AR55">
        <f t="shared" si="46"/>
        <v>0.1167975</v>
      </c>
      <c r="AS55" s="68">
        <f>INDEX((WasteGenWTE!$Q$2:$Q$52),MATCH(A55,WasteGenWTE!$A$2:$A$52,0))</f>
        <v>0.18939</v>
      </c>
      <c r="AT55" s="68">
        <f t="shared" si="23"/>
        <v>2.1306375000000001E-3</v>
      </c>
      <c r="AU55" s="68">
        <f t="shared" si="50"/>
        <v>1.3973250450147204E-2</v>
      </c>
      <c r="AV55" s="68">
        <f t="shared" si="51"/>
        <v>2.1944936319716621E-3</v>
      </c>
      <c r="AW55" s="64">
        <f t="shared" si="47"/>
        <v>1.4629957546477747E-3</v>
      </c>
      <c r="AY55" s="2">
        <f t="shared" si="24"/>
        <v>69.127399589747469</v>
      </c>
      <c r="AZ55" s="2">
        <f t="shared" si="25"/>
        <v>1728.1849897436866</v>
      </c>
      <c r="BA55">
        <f t="shared" si="26"/>
        <v>69.125936593992819</v>
      </c>
      <c r="BB55">
        <f t="shared" si="27"/>
        <v>1728.1484148498205</v>
      </c>
      <c r="BC55">
        <v>18.308</v>
      </c>
      <c r="BE55" s="2">
        <f t="shared" si="28"/>
        <v>50.819399589747469</v>
      </c>
      <c r="BF55">
        <f t="shared" si="29"/>
        <v>50.817936593992819</v>
      </c>
      <c r="BH55" s="2">
        <f t="shared" si="55"/>
        <v>1270.4849897436868</v>
      </c>
      <c r="BI55" s="67">
        <f t="shared" si="55"/>
        <v>1270.4484148498204</v>
      </c>
      <c r="BK55">
        <f t="shared" si="52"/>
        <v>40.812395465387588</v>
      </c>
      <c r="BL55">
        <f t="shared" si="44"/>
        <v>1290.6714445539835</v>
      </c>
      <c r="BN55">
        <f t="shared" si="45"/>
        <v>2040</v>
      </c>
    </row>
    <row r="56" spans="1:66" x14ac:dyDescent="0.25">
      <c r="A56" s="24">
        <f t="shared" si="54"/>
        <v>2041</v>
      </c>
      <c r="B56" s="24">
        <v>1</v>
      </c>
      <c r="C56" s="40">
        <f>INDEX((WasteGenWTE!$I$2:$I$52),MATCH(A56,WasteGenWTE!$A$2:$A$52,0))</f>
        <v>73.866012212866565</v>
      </c>
      <c r="D56" s="40">
        <f t="shared" si="2"/>
        <v>10.525906740333486</v>
      </c>
      <c r="E56" s="40">
        <f t="shared" si="3"/>
        <v>30.160649173154319</v>
      </c>
      <c r="F56" s="40">
        <f t="shared" si="33"/>
        <v>9.6568512602863255</v>
      </c>
      <c r="G56" s="34">
        <f t="shared" si="4"/>
        <v>6.437900840190883</v>
      </c>
      <c r="H56">
        <f t="shared" si="5"/>
        <v>3.5086355801111617</v>
      </c>
      <c r="I56" s="45">
        <f>INDEX((WasteGenWTE!$J$2:$J$52),MATCH(A56,WasteGenWTE!$A$2:$A$52,0))</f>
        <v>246.22004070955524</v>
      </c>
      <c r="J56" s="45">
        <f t="shared" si="6"/>
        <v>108.58303795291386</v>
      </c>
      <c r="K56" s="45">
        <f t="shared" si="53"/>
        <v>604.63658610231255</v>
      </c>
      <c r="L56" s="45">
        <f t="shared" si="35"/>
        <v>91.921128986764089</v>
      </c>
      <c r="M56" s="43">
        <f t="shared" si="7"/>
        <v>61.280752657842726</v>
      </c>
      <c r="N56">
        <f t="shared" si="8"/>
        <v>36.194345984304618</v>
      </c>
      <c r="O56" s="48">
        <f>INDEX((WasteGenWTE!$K$2:$K$52),MATCH(A56,WasteGenWTE!$A$2:$A$52,0))</f>
        <v>59.092809770293258</v>
      </c>
      <c r="P56" s="48">
        <f t="shared" si="9"/>
        <v>5.7615489526035928</v>
      </c>
      <c r="Q56" s="48">
        <f t="shared" si="36"/>
        <v>64.627780978722441</v>
      </c>
      <c r="R56" s="48">
        <f t="shared" si="37"/>
        <v>4.268283421502586</v>
      </c>
      <c r="S56" s="49">
        <f t="shared" si="10"/>
        <v>2.845522281001724</v>
      </c>
      <c r="T56">
        <f t="shared" si="11"/>
        <v>1.920516317534531</v>
      </c>
      <c r="U56" s="51">
        <f>INDEX((WasteGenWTE!$L$2:$L$52),MATCH(A56,WasteGenWTE!$A$2:$A$52,0))</f>
        <v>9.8488016283822102</v>
      </c>
      <c r="V56" s="51">
        <f t="shared" si="12"/>
        <v>3.693300610643329E-2</v>
      </c>
      <c r="W56" s="51">
        <f t="shared" si="38"/>
        <v>0.64129307165830496</v>
      </c>
      <c r="X56" s="51">
        <f t="shared" si="39"/>
        <v>2.1527129545078905E-2</v>
      </c>
      <c r="Y56" s="36">
        <f t="shared" si="13"/>
        <v>1.435141969671927E-2</v>
      </c>
      <c r="Z56">
        <f t="shared" si="14"/>
        <v>1.2311002035477763E-2</v>
      </c>
      <c r="AA56" s="54">
        <f>INDEX((WasteGenWTE!$M$2:$M$52),MATCH(A56,WasteGenWTE!$A$2:$A$52,0))</f>
        <v>24.622004070955526</v>
      </c>
      <c r="AB56" s="54">
        <f t="shared" si="15"/>
        <v>0.73866012212866583</v>
      </c>
      <c r="AC56" s="54">
        <f t="shared" si="40"/>
        <v>8.2856129459900583</v>
      </c>
      <c r="AD56" s="54">
        <f t="shared" si="41"/>
        <v>0.54721582326956231</v>
      </c>
      <c r="AE56" s="21">
        <f t="shared" si="16"/>
        <v>0.36481054884637487</v>
      </c>
      <c r="AF56">
        <f t="shared" si="17"/>
        <v>0.24622004070955528</v>
      </c>
      <c r="AG56" s="58">
        <f>INDEX((WasteGenWTE!$N$2:$N$52),MATCH(A56,WasteGenWTE!$A$2:$A$52,0))</f>
        <v>1.4773202442573314</v>
      </c>
      <c r="AH56" s="58">
        <f t="shared" si="18"/>
        <v>2.2159803663859973E-3</v>
      </c>
      <c r="AI56" s="58">
        <f t="shared" si="42"/>
        <v>3.1333049031172094E-2</v>
      </c>
      <c r="AJ56" s="58">
        <f t="shared" si="43"/>
        <v>1.4928640336995572E-3</v>
      </c>
      <c r="AK56" s="56">
        <f t="shared" si="19"/>
        <v>9.9524268913303809E-4</v>
      </c>
      <c r="AM56" s="62">
        <f>INDEX((WasteGenWTE!$P$2:$P$52),MATCH(A56,WasteGenWTE!$A$2:$A$52,0))</f>
        <v>15.573</v>
      </c>
      <c r="AN56" s="62">
        <f t="shared" si="21"/>
        <v>0.3503925</v>
      </c>
      <c r="AO56" s="62">
        <f t="shared" si="48"/>
        <v>6.4285582527103626</v>
      </c>
      <c r="AP56" s="62">
        <f t="shared" si="49"/>
        <v>0.18510770529102122</v>
      </c>
      <c r="AQ56" s="60">
        <f t="shared" si="22"/>
        <v>0.1234051368606808</v>
      </c>
      <c r="AR56">
        <f t="shared" si="46"/>
        <v>0.1167975</v>
      </c>
      <c r="AS56" s="68">
        <f>INDEX((WasteGenWTE!$Q$2:$Q$52),MATCH(A56,WasteGenWTE!$A$2:$A$52,0))</f>
        <v>0.18939</v>
      </c>
      <c r="AT56" s="68">
        <f t="shared" si="23"/>
        <v>2.1306375000000001E-3</v>
      </c>
      <c r="AU56" s="68">
        <f t="shared" si="50"/>
        <v>1.3919377278278775E-2</v>
      </c>
      <c r="AV56" s="68">
        <f t="shared" si="51"/>
        <v>2.184510671868427E-3</v>
      </c>
      <c r="AW56" s="64">
        <f t="shared" si="47"/>
        <v>1.4563404479122845E-3</v>
      </c>
      <c r="AY56" s="2">
        <f t="shared" si="24"/>
        <v>71.069194467576153</v>
      </c>
      <c r="AZ56" s="2">
        <f t="shared" si="25"/>
        <v>1776.7298616894038</v>
      </c>
      <c r="BA56">
        <f t="shared" si="26"/>
        <v>71.067738127128237</v>
      </c>
      <c r="BB56">
        <f t="shared" si="27"/>
        <v>1776.693453178206</v>
      </c>
      <c r="BC56">
        <v>18.308</v>
      </c>
      <c r="BE56" s="2">
        <f t="shared" si="28"/>
        <v>52.761194467576153</v>
      </c>
      <c r="BF56">
        <f t="shared" si="29"/>
        <v>52.759738127128237</v>
      </c>
      <c r="BH56" s="2">
        <f t="shared" si="55"/>
        <v>1319.0298616894038</v>
      </c>
      <c r="BI56" s="67">
        <f t="shared" si="55"/>
        <v>1318.993453178206</v>
      </c>
      <c r="BK56">
        <f t="shared" si="52"/>
        <v>41.998826424695345</v>
      </c>
      <c r="BL56">
        <f t="shared" si="44"/>
        <v>1332.6702709786789</v>
      </c>
      <c r="BN56">
        <f t="shared" si="45"/>
        <v>2041</v>
      </c>
    </row>
    <row r="57" spans="1:66" x14ac:dyDescent="0.25">
      <c r="A57" s="24">
        <f t="shared" si="54"/>
        <v>2042</v>
      </c>
      <c r="B57" s="24">
        <v>1</v>
      </c>
      <c r="C57" s="40">
        <f>INDEX((WasteGenWTE!$I$2:$I$52),MATCH(A57,WasteGenWTE!$A$2:$A$52,0))</f>
        <v>76.000332457123889</v>
      </c>
      <c r="D57" s="40">
        <f t="shared" si="2"/>
        <v>10.830047375140154</v>
      </c>
      <c r="E57" s="40">
        <f t="shared" si="3"/>
        <v>31.047335117353725</v>
      </c>
      <c r="F57" s="40">
        <f t="shared" si="33"/>
        <v>9.9433614309407492</v>
      </c>
      <c r="G57" s="34">
        <f t="shared" si="4"/>
        <v>6.6289076206271655</v>
      </c>
      <c r="H57">
        <f t="shared" si="5"/>
        <v>3.6100157917133848</v>
      </c>
      <c r="I57" s="45">
        <f>INDEX((WasteGenWTE!$J$2:$J$52),MATCH(A57,WasteGenWTE!$A$2:$A$52,0))</f>
        <v>253.33444152374631</v>
      </c>
      <c r="J57" s="45">
        <f t="shared" si="6"/>
        <v>111.72048871197211</v>
      </c>
      <c r="K57" s="45">
        <f t="shared" si="53"/>
        <v>621.83110323344317</v>
      </c>
      <c r="L57" s="45">
        <f t="shared" si="35"/>
        <v>94.525971580841471</v>
      </c>
      <c r="M57" s="43">
        <f t="shared" si="7"/>
        <v>63.017314387227643</v>
      </c>
      <c r="N57">
        <f t="shared" si="8"/>
        <v>37.240162903990708</v>
      </c>
      <c r="O57" s="48">
        <f>INDEX((WasteGenWTE!$K$2:$K$52),MATCH(A57,WasteGenWTE!$A$2:$A$52,0))</f>
        <v>60.800265965699111</v>
      </c>
      <c r="P57" s="48">
        <f t="shared" si="9"/>
        <v>5.9280259316556636</v>
      </c>
      <c r="Q57" s="48">
        <f t="shared" si="36"/>
        <v>66.186569510451662</v>
      </c>
      <c r="R57" s="48">
        <f t="shared" si="37"/>
        <v>4.3692373999264396</v>
      </c>
      <c r="S57" s="49">
        <f t="shared" si="10"/>
        <v>2.912824933284293</v>
      </c>
      <c r="T57">
        <f t="shared" si="11"/>
        <v>1.9760086438852211</v>
      </c>
      <c r="U57" s="51">
        <f>INDEX((WasteGenWTE!$L$2:$L$52),MATCH(A57,WasteGenWTE!$A$2:$A$52,0))</f>
        <v>10.133377660949852</v>
      </c>
      <c r="V57" s="51">
        <f t="shared" si="12"/>
        <v>3.8000166228561942E-2</v>
      </c>
      <c r="W57" s="51">
        <f t="shared" si="38"/>
        <v>0.65723622963027295</v>
      </c>
      <c r="X57" s="51">
        <f t="shared" si="39"/>
        <v>2.2057008256594002E-2</v>
      </c>
      <c r="Y57" s="36">
        <f t="shared" si="13"/>
        <v>1.4704672171062668E-2</v>
      </c>
      <c r="Z57">
        <f t="shared" si="14"/>
        <v>1.2666722076187315E-2</v>
      </c>
      <c r="AA57" s="54">
        <f>INDEX((WasteGenWTE!$M$2:$M$52),MATCH(A57,WasteGenWTE!$A$2:$A$52,0))</f>
        <v>25.333444152374632</v>
      </c>
      <c r="AB57" s="54">
        <f t="shared" si="15"/>
        <v>0.76000332457123909</v>
      </c>
      <c r="AC57" s="54">
        <f t="shared" si="40"/>
        <v>8.4854576295450865</v>
      </c>
      <c r="AD57" s="54">
        <f t="shared" si="41"/>
        <v>0.56015864101621038</v>
      </c>
      <c r="AE57" s="21">
        <f t="shared" si="16"/>
        <v>0.37343909401080688</v>
      </c>
      <c r="AF57">
        <f t="shared" si="17"/>
        <v>0.25333444152374635</v>
      </c>
      <c r="AG57" s="58">
        <f>INDEX((WasteGenWTE!$N$2:$N$52),MATCH(A57,WasteGenWTE!$A$2:$A$52,0))</f>
        <v>1.520006649142478</v>
      </c>
      <c r="AH57" s="58">
        <f t="shared" si="18"/>
        <v>2.2800099737137168E-3</v>
      </c>
      <c r="AI57" s="58">
        <f t="shared" si="42"/>
        <v>3.2084928171488204E-2</v>
      </c>
      <c r="AJ57" s="58">
        <f t="shared" si="43"/>
        <v>1.5281308333976082E-3</v>
      </c>
      <c r="AK57" s="56">
        <f t="shared" si="19"/>
        <v>1.0187538889317388E-3</v>
      </c>
      <c r="AM57" s="62">
        <f>INDEX((WasteGenWTE!$P$2:$P$52),MATCH(A57,WasteGenWTE!$A$2:$A$52,0))</f>
        <v>15.573</v>
      </c>
      <c r="AN57" s="62">
        <f t="shared" si="21"/>
        <v>0.3503925</v>
      </c>
      <c r="AO57" s="62">
        <f t="shared" si="48"/>
        <v>6.5889581434991733</v>
      </c>
      <c r="AP57" s="62">
        <f t="shared" si="49"/>
        <v>0.18999260921118946</v>
      </c>
      <c r="AQ57" s="60">
        <f t="shared" si="22"/>
        <v>0.12666173947412629</v>
      </c>
      <c r="AR57">
        <f t="shared" si="46"/>
        <v>0.1167975</v>
      </c>
      <c r="AS57" s="68">
        <f>INDEX((WasteGenWTE!$Q$2:$Q$52),MATCH(A57,WasteGenWTE!$A$2:$A$52,0))</f>
        <v>0.18939</v>
      </c>
      <c r="AT57" s="68">
        <f t="shared" si="23"/>
        <v>2.1306375000000001E-3</v>
      </c>
      <c r="AU57" s="68">
        <f t="shared" si="50"/>
        <v>1.3873926378614933E-2</v>
      </c>
      <c r="AV57" s="68">
        <f t="shared" si="51"/>
        <v>2.1760883996638416E-3</v>
      </c>
      <c r="AW57" s="64">
        <f t="shared" si="47"/>
        <v>1.4507255997758942E-3</v>
      </c>
      <c r="AY57" s="2">
        <f t="shared" si="24"/>
        <v>73.076321926283796</v>
      </c>
      <c r="AZ57" s="2">
        <f t="shared" si="25"/>
        <v>1826.908048157095</v>
      </c>
      <c r="BA57">
        <f t="shared" si="26"/>
        <v>73.074871200684029</v>
      </c>
      <c r="BB57">
        <f t="shared" si="27"/>
        <v>1826.8717800171007</v>
      </c>
      <c r="BC57">
        <v>18.308</v>
      </c>
      <c r="BE57" s="2">
        <f t="shared" si="28"/>
        <v>54.768321926283797</v>
      </c>
      <c r="BF57">
        <f t="shared" si="29"/>
        <v>54.766871200684029</v>
      </c>
      <c r="BH57" s="2">
        <f t="shared" si="55"/>
        <v>1369.2080481570949</v>
      </c>
      <c r="BI57" s="67">
        <f t="shared" si="55"/>
        <v>1369.1717800171007</v>
      </c>
      <c r="BK57">
        <f t="shared" si="52"/>
        <v>43.208986003189253</v>
      </c>
      <c r="BL57">
        <f t="shared" si="44"/>
        <v>1375.8792569818681</v>
      </c>
      <c r="BN57">
        <f t="shared" si="45"/>
        <v>2042</v>
      </c>
    </row>
    <row r="58" spans="1:66" x14ac:dyDescent="0.25">
      <c r="A58" s="24">
        <f t="shared" si="54"/>
        <v>2043</v>
      </c>
      <c r="B58" s="24">
        <v>1</v>
      </c>
      <c r="C58" s="40">
        <f>INDEX((WasteGenWTE!$I$2:$I$52),MATCH(A58,WasteGenWTE!$A$2:$A$52,0))</f>
        <v>78.177339106266388</v>
      </c>
      <c r="D58" s="40">
        <f t="shared" si="2"/>
        <v>11.140270822642961</v>
      </c>
      <c r="E58" s="40">
        <f t="shared" si="3"/>
        <v>31.951921927791432</v>
      </c>
      <c r="F58" s="40">
        <f t="shared" si="33"/>
        <v>10.235684012205255</v>
      </c>
      <c r="G58" s="34">
        <f t="shared" si="4"/>
        <v>6.8237893414701691</v>
      </c>
      <c r="H58">
        <f t="shared" si="5"/>
        <v>3.7134236075476537</v>
      </c>
      <c r="I58" s="45">
        <f>INDEX((WasteGenWTE!$J$2:$J$52),MATCH(A58,WasteGenWTE!$A$2:$A$52,0))</f>
        <v>260.59113035422132</v>
      </c>
      <c r="J58" s="45">
        <f t="shared" si="6"/>
        <v>114.92068848621159</v>
      </c>
      <c r="K58" s="45">
        <f t="shared" si="53"/>
        <v>639.53771214958135</v>
      </c>
      <c r="L58" s="45">
        <f t="shared" si="35"/>
        <v>97.214079570073395</v>
      </c>
      <c r="M58" s="43">
        <f t="shared" si="7"/>
        <v>64.80938638004892</v>
      </c>
      <c r="N58">
        <f t="shared" si="8"/>
        <v>38.306896162070529</v>
      </c>
      <c r="O58" s="48">
        <f>INDEX((WasteGenWTE!$K$2:$K$52),MATCH(A58,WasteGenWTE!$A$2:$A$52,0))</f>
        <v>62.541871285013116</v>
      </c>
      <c r="P58" s="48">
        <f t="shared" si="9"/>
        <v>6.0978324502887791</v>
      </c>
      <c r="Q58" s="48">
        <f t="shared" si="36"/>
        <v>67.809780822609369</v>
      </c>
      <c r="R58" s="48">
        <f t="shared" si="37"/>
        <v>4.4746211381310683</v>
      </c>
      <c r="S58" s="49">
        <f t="shared" si="10"/>
        <v>2.9830807587540455</v>
      </c>
      <c r="T58">
        <f t="shared" si="11"/>
        <v>2.0326108167629262</v>
      </c>
      <c r="U58" s="51">
        <f>INDEX((WasteGenWTE!$L$2:$L$52),MATCH(A58,WasteGenWTE!$A$2:$A$52,0))</f>
        <v>10.423645214168854</v>
      </c>
      <c r="V58" s="51">
        <f t="shared" si="12"/>
        <v>3.9088669553133205E-2</v>
      </c>
      <c r="W58" s="51">
        <f t="shared" si="38"/>
        <v>0.67371953264482642</v>
      </c>
      <c r="X58" s="51">
        <f t="shared" si="39"/>
        <v>2.26053665385797E-2</v>
      </c>
      <c r="Y58" s="36">
        <f t="shared" si="13"/>
        <v>1.5070244359053133E-2</v>
      </c>
      <c r="Z58">
        <f t="shared" si="14"/>
        <v>1.3029556517711068E-2</v>
      </c>
      <c r="AA58" s="54">
        <f>INDEX((WasteGenWTE!$M$2:$M$52),MATCH(A58,WasteGenWTE!$A$2:$A$52,0))</f>
        <v>26.059113035422133</v>
      </c>
      <c r="AB58" s="54">
        <f t="shared" si="15"/>
        <v>0.78177339106266408</v>
      </c>
      <c r="AC58" s="54">
        <f t="shared" si="40"/>
        <v>8.69356164392428</v>
      </c>
      <c r="AD58" s="54">
        <f t="shared" si="41"/>
        <v>0.5736693766834704</v>
      </c>
      <c r="AE58" s="21">
        <f t="shared" si="16"/>
        <v>0.38244625112231356</v>
      </c>
      <c r="AF58">
        <f t="shared" si="17"/>
        <v>0.26059113035422132</v>
      </c>
      <c r="AG58" s="58">
        <f>INDEX((WasteGenWTE!$N$2:$N$52),MATCH(A58,WasteGenWTE!$A$2:$A$52,0))</f>
        <v>1.5635467821253279</v>
      </c>
      <c r="AH58" s="58">
        <f t="shared" si="18"/>
        <v>2.3453201731879919E-3</v>
      </c>
      <c r="AI58" s="58">
        <f t="shared" si="42"/>
        <v>3.2865447932899465E-2</v>
      </c>
      <c r="AJ58" s="58">
        <f t="shared" si="43"/>
        <v>1.5648004117767332E-3</v>
      </c>
      <c r="AK58" s="56">
        <f t="shared" si="19"/>
        <v>1.0432002745178221E-3</v>
      </c>
      <c r="AM58" s="62">
        <f>INDEX((WasteGenWTE!$P$2:$P$52),MATCH(A58,WasteGenWTE!$A$2:$A$52,0))</f>
        <v>15.573</v>
      </c>
      <c r="AN58" s="62">
        <f t="shared" si="21"/>
        <v>0.3503925</v>
      </c>
      <c r="AO58" s="62">
        <f t="shared" si="48"/>
        <v>6.744617501096843</v>
      </c>
      <c r="AP58" s="62">
        <f t="shared" si="49"/>
        <v>0.19473314240233031</v>
      </c>
      <c r="AQ58" s="60">
        <f t="shared" si="22"/>
        <v>0.12982209493488686</v>
      </c>
      <c r="AR58">
        <f t="shared" si="46"/>
        <v>0.1167975</v>
      </c>
      <c r="AS58" s="68">
        <f>INDEX((WasteGenWTE!$Q$2:$Q$52),MATCH(A58,WasteGenWTE!$A$2:$A$52,0))</f>
        <v>0.18939</v>
      </c>
      <c r="AT58" s="68">
        <f t="shared" si="23"/>
        <v>2.1306375000000001E-3</v>
      </c>
      <c r="AU58" s="68">
        <f t="shared" si="50"/>
        <v>1.3835581053685896E-2</v>
      </c>
      <c r="AV58" s="68">
        <f t="shared" si="51"/>
        <v>2.1689828249290355E-3</v>
      </c>
      <c r="AW58" s="64">
        <f t="shared" si="47"/>
        <v>1.4459885499526902E-3</v>
      </c>
      <c r="AY58" s="2">
        <f t="shared" si="24"/>
        <v>75.14608425951387</v>
      </c>
      <c r="AZ58" s="2">
        <f t="shared" si="25"/>
        <v>1878.6521064878468</v>
      </c>
      <c r="BA58">
        <f t="shared" si="26"/>
        <v>75.14463827096391</v>
      </c>
      <c r="BB58">
        <f t="shared" si="27"/>
        <v>1878.6159567740976</v>
      </c>
      <c r="BC58">
        <v>18.308</v>
      </c>
      <c r="BE58" s="2">
        <f t="shared" si="28"/>
        <v>56.83808425951387</v>
      </c>
      <c r="BF58">
        <f t="shared" si="29"/>
        <v>56.83663827096391</v>
      </c>
      <c r="BH58" s="2">
        <f t="shared" si="55"/>
        <v>1420.9521064878468</v>
      </c>
      <c r="BI58" s="67">
        <f t="shared" si="55"/>
        <v>1420.9159567740978</v>
      </c>
      <c r="BK58">
        <f t="shared" si="52"/>
        <v>44.443348773253042</v>
      </c>
      <c r="BL58">
        <f t="shared" si="44"/>
        <v>1420.3226057551212</v>
      </c>
      <c r="BN58">
        <f t="shared" si="45"/>
        <v>2043</v>
      </c>
    </row>
    <row r="59" spans="1:66" x14ac:dyDescent="0.25">
      <c r="A59" s="24">
        <f>A58+1</f>
        <v>2044</v>
      </c>
      <c r="B59" s="24">
        <v>1</v>
      </c>
      <c r="C59" s="40">
        <f>INDEX((WasteGenWTE!$I$2:$I$52),MATCH(A59,WasteGenWTE!$A$2:$A$52,0))</f>
        <v>80.397885888391727</v>
      </c>
      <c r="D59" s="40">
        <f t="shared" si="2"/>
        <v>11.45669873909582</v>
      </c>
      <c r="E59" s="40">
        <f t="shared" si="3"/>
        <v>32.874712516660125</v>
      </c>
      <c r="F59" s="40">
        <f t="shared" si="33"/>
        <v>10.533908150227125</v>
      </c>
      <c r="G59" s="34">
        <f t="shared" si="4"/>
        <v>7.0226054334847499</v>
      </c>
      <c r="H59">
        <f t="shared" si="5"/>
        <v>3.8188995796986069</v>
      </c>
      <c r="I59" s="45">
        <f>INDEX((WasteGenWTE!$J$2:$J$52),MATCH(A59,WasteGenWTE!$A$2:$A$52,0))</f>
        <v>267.99295296130578</v>
      </c>
      <c r="J59" s="45">
        <f t="shared" si="6"/>
        <v>118.18489225593585</v>
      </c>
      <c r="K59" s="45">
        <f t="shared" si="53"/>
        <v>657.74035888308333</v>
      </c>
      <c r="L59" s="45">
        <f t="shared" si="35"/>
        <v>99.982245522433971</v>
      </c>
      <c r="M59" s="43">
        <f t="shared" si="7"/>
        <v>66.654830348289309</v>
      </c>
      <c r="N59">
        <f t="shared" si="8"/>
        <v>39.394964085311948</v>
      </c>
      <c r="O59" s="48">
        <f>INDEX((WasteGenWTE!$K$2:$K$52),MATCH(A59,WasteGenWTE!$A$2:$A$52,0))</f>
        <v>64.318308710713382</v>
      </c>
      <c r="P59" s="48">
        <f t="shared" si="9"/>
        <v>6.2710350992945552</v>
      </c>
      <c r="Q59" s="48">
        <f t="shared" si="36"/>
        <v>69.496455667472418</v>
      </c>
      <c r="R59" s="48">
        <f t="shared" si="37"/>
        <v>4.5843602544315036</v>
      </c>
      <c r="S59" s="49">
        <f t="shared" si="10"/>
        <v>3.0562401696210024</v>
      </c>
      <c r="T59">
        <f t="shared" si="11"/>
        <v>2.0903450330981848</v>
      </c>
      <c r="U59" s="51">
        <f>INDEX((WasteGenWTE!$L$2:$L$52),MATCH(A59,WasteGenWTE!$A$2:$A$52,0))</f>
        <v>10.719718118452231</v>
      </c>
      <c r="V59" s="51">
        <f t="shared" si="12"/>
        <v>4.0198942944195862E-2</v>
      </c>
      <c r="W59" s="51">
        <f t="shared" si="38"/>
        <v>0.69074617270455663</v>
      </c>
      <c r="X59" s="51">
        <f t="shared" si="39"/>
        <v>2.317230288446567E-2</v>
      </c>
      <c r="Y59" s="36">
        <f t="shared" si="13"/>
        <v>1.5448201922977113E-2</v>
      </c>
      <c r="Z59">
        <f t="shared" si="14"/>
        <v>1.339964764806529E-2</v>
      </c>
      <c r="AA59" s="54">
        <f>INDEX((WasteGenWTE!$M$2:$M$52),MATCH(A59,WasteGenWTE!$A$2:$A$52,0))</f>
        <v>26.79929529613058</v>
      </c>
      <c r="AB59" s="54">
        <f t="shared" si="15"/>
        <v>0.8039788588839174</v>
      </c>
      <c r="AC59" s="54">
        <f t="shared" si="40"/>
        <v>8.9098020086503116</v>
      </c>
      <c r="AD59" s="54">
        <f t="shared" si="41"/>
        <v>0.58773849415788526</v>
      </c>
      <c r="AE59" s="21">
        <f t="shared" si="16"/>
        <v>0.39182566277192349</v>
      </c>
      <c r="AF59">
        <f t="shared" si="17"/>
        <v>0.26799295296130582</v>
      </c>
      <c r="AG59" s="58">
        <f>INDEX((WasteGenWTE!$N$2:$N$52),MATCH(A59,WasteGenWTE!$A$2:$A$52,0))</f>
        <v>1.6079577177678346</v>
      </c>
      <c r="AH59" s="58">
        <f t="shared" si="18"/>
        <v>2.4119365766517519E-3</v>
      </c>
      <c r="AI59" s="58">
        <f t="shared" si="42"/>
        <v>3.3674517699821889E-2</v>
      </c>
      <c r="AJ59" s="58">
        <f t="shared" si="43"/>
        <v>1.6028668097293258E-3</v>
      </c>
      <c r="AK59" s="56">
        <f t="shared" si="19"/>
        <v>1.0685778731528838E-3</v>
      </c>
      <c r="AM59" s="62">
        <f>INDEX((WasteGenWTE!$P$2:$P$52),MATCH(A59,WasteGenWTE!$A$2:$A$52,0))</f>
        <v>15.573</v>
      </c>
      <c r="AN59" s="62">
        <f t="shared" si="21"/>
        <v>0.3503925</v>
      </c>
      <c r="AO59" s="62">
        <f t="shared" si="48"/>
        <v>6.8956764294325312</v>
      </c>
      <c r="AP59" s="62">
        <f t="shared" si="49"/>
        <v>0.1993335716643114</v>
      </c>
      <c r="AQ59" s="60">
        <f t="shared" si="22"/>
        <v>0.13288904777620758</v>
      </c>
      <c r="AR59">
        <f t="shared" si="46"/>
        <v>0.1167975</v>
      </c>
      <c r="AS59" s="68">
        <f>INDEX((WasteGenWTE!$Q$2:$Q$52),MATCH(A59,WasteGenWTE!$A$2:$A$52,0))</f>
        <v>0.18939</v>
      </c>
      <c r="AT59" s="68">
        <f t="shared" si="23"/>
        <v>2.1306375000000001E-3</v>
      </c>
      <c r="AU59" s="68">
        <f t="shared" si="50"/>
        <v>1.3803230452162311E-2</v>
      </c>
      <c r="AV59" s="68">
        <f t="shared" si="51"/>
        <v>2.1629881015235832E-3</v>
      </c>
      <c r="AW59" s="64">
        <f t="shared" si="47"/>
        <v>1.4419920676823888E-3</v>
      </c>
      <c r="AY59" s="2">
        <f t="shared" si="24"/>
        <v>77.276349433807013</v>
      </c>
      <c r="AZ59" s="2">
        <f t="shared" si="25"/>
        <v>1931.9087358451752</v>
      </c>
      <c r="BA59">
        <f t="shared" si="26"/>
        <v>77.27490744173933</v>
      </c>
      <c r="BB59">
        <f t="shared" si="27"/>
        <v>1931.8726860434833</v>
      </c>
      <c r="BC59">
        <v>18.308</v>
      </c>
      <c r="BE59" s="2">
        <f t="shared" si="28"/>
        <v>58.968349433807013</v>
      </c>
      <c r="BF59">
        <f t="shared" si="29"/>
        <v>58.96690744173933</v>
      </c>
      <c r="BH59" s="2">
        <f t="shared" si="55"/>
        <v>1474.2087358451754</v>
      </c>
      <c r="BI59" s="67">
        <f t="shared" si="55"/>
        <v>1474.1726860434833</v>
      </c>
      <c r="BK59">
        <f t="shared" si="52"/>
        <v>45.702398798718114</v>
      </c>
      <c r="BL59">
        <f t="shared" si="44"/>
        <v>1466.0250045538394</v>
      </c>
      <c r="BN59">
        <f t="shared" si="45"/>
        <v>2044</v>
      </c>
    </row>
    <row r="60" spans="1:66" x14ac:dyDescent="0.25">
      <c r="A60" s="24">
        <f t="shared" si="54"/>
        <v>2045</v>
      </c>
      <c r="B60" s="24">
        <v>1</v>
      </c>
      <c r="C60" s="40">
        <f>INDEX((WasteGenWTE!$I$2:$I$52),MATCH(A60,WasteGenWTE!$A$2:$A$52,0))</f>
        <v>82.662843606159555</v>
      </c>
      <c r="D60" s="40">
        <f t="shared" si="2"/>
        <v>11.779455213877737</v>
      </c>
      <c r="E60" s="40">
        <f t="shared" si="3"/>
        <v>33.81603402145376</v>
      </c>
      <c r="F60" s="40">
        <f t="shared" si="33"/>
        <v>10.838133709084101</v>
      </c>
      <c r="G60" s="34">
        <f t="shared" si="4"/>
        <v>7.2254224727227339</v>
      </c>
      <c r="H60">
        <f t="shared" si="5"/>
        <v>3.926485071292579</v>
      </c>
      <c r="I60" s="45">
        <f>INDEX((WasteGenWTE!$J$2:$J$52),MATCH(A60,WasteGenWTE!$A$2:$A$52,0))</f>
        <v>275.54281202053187</v>
      </c>
      <c r="J60" s="45">
        <f t="shared" si="6"/>
        <v>121.51438010105454</v>
      </c>
      <c r="K60" s="45">
        <f t="shared" si="53"/>
        <v>676.42677934619064</v>
      </c>
      <c r="L60" s="45">
        <f t="shared" si="35"/>
        <v>102.82795963794723</v>
      </c>
      <c r="M60" s="43">
        <f t="shared" si="7"/>
        <v>68.551973091964811</v>
      </c>
      <c r="N60">
        <f t="shared" si="8"/>
        <v>40.504793367018181</v>
      </c>
      <c r="O60" s="48">
        <f>INDEX((WasteGenWTE!$K$2:$K$52),MATCH(A60,WasteGenWTE!$A$2:$A$52,0))</f>
        <v>66.130274884927644</v>
      </c>
      <c r="P60" s="48">
        <f t="shared" si="9"/>
        <v>6.4477018012804459</v>
      </c>
      <c r="Q60" s="48">
        <f t="shared" si="36"/>
        <v>71.245767570999448</v>
      </c>
      <c r="R60" s="48">
        <f t="shared" si="37"/>
        <v>4.6983898977534224</v>
      </c>
      <c r="S60" s="49">
        <f t="shared" si="10"/>
        <v>3.1322599318356148</v>
      </c>
      <c r="T60">
        <f t="shared" si="11"/>
        <v>2.1492339337601485</v>
      </c>
      <c r="U60" s="51">
        <f>INDEX((WasteGenWTE!$L$2:$L$52),MATCH(A60,WasteGenWTE!$A$2:$A$52,0))</f>
        <v>11.021712480821275</v>
      </c>
      <c r="V60" s="51">
        <f t="shared" si="12"/>
        <v>4.1331421803079776E-2</v>
      </c>
      <c r="W60" s="51">
        <f t="shared" si="38"/>
        <v>0.70831966742578412</v>
      </c>
      <c r="X60" s="51">
        <f t="shared" si="39"/>
        <v>2.3757927081852332E-2</v>
      </c>
      <c r="Y60" s="36">
        <f t="shared" si="13"/>
        <v>1.583861805456822E-2</v>
      </c>
      <c r="Z60">
        <f t="shared" si="14"/>
        <v>1.3777140601026595E-2</v>
      </c>
      <c r="AA60" s="54">
        <f>INDEX((WasteGenWTE!$M$2:$M$52),MATCH(A60,WasteGenWTE!$A$2:$A$52,0))</f>
        <v>27.55428120205319</v>
      </c>
      <c r="AB60" s="54">
        <f t="shared" si="15"/>
        <v>0.82662843606159575</v>
      </c>
      <c r="AC60" s="54">
        <f t="shared" si="40"/>
        <v>9.1340727655127498</v>
      </c>
      <c r="AD60" s="54">
        <f t="shared" si="41"/>
        <v>0.60235767919915684</v>
      </c>
      <c r="AE60" s="21">
        <f t="shared" si="16"/>
        <v>0.40157178613277122</v>
      </c>
      <c r="AF60">
        <f t="shared" si="17"/>
        <v>0.27554281202053188</v>
      </c>
      <c r="AG60" s="58">
        <f>INDEX((WasteGenWTE!$N$2:$N$52),MATCH(A60,WasteGenWTE!$A$2:$A$52,0))</f>
        <v>1.6532568721231913</v>
      </c>
      <c r="AH60" s="58">
        <f t="shared" si="18"/>
        <v>2.479885308184787E-3</v>
      </c>
      <c r="AI60" s="58">
        <f t="shared" si="42"/>
        <v>3.451207740012547E-2</v>
      </c>
      <c r="AJ60" s="58">
        <f t="shared" si="43"/>
        <v>1.6423256078812057E-3</v>
      </c>
      <c r="AK60" s="56">
        <f t="shared" si="19"/>
        <v>1.0948837385874703E-3</v>
      </c>
      <c r="AM60" s="62">
        <f>INDEX((WasteGenWTE!$P$2:$P$52),MATCH(A60,WasteGenWTE!$A$2:$A$52,0))</f>
        <v>15.573</v>
      </c>
      <c r="AN60" s="62">
        <f t="shared" si="21"/>
        <v>0.3503925</v>
      </c>
      <c r="AO60" s="62">
        <f t="shared" si="48"/>
        <v>7.0422708917385242</v>
      </c>
      <c r="AP60" s="62">
        <f t="shared" si="49"/>
        <v>0.20379803769400681</v>
      </c>
      <c r="AQ60" s="60">
        <f t="shared" si="22"/>
        <v>0.1358653584626712</v>
      </c>
      <c r="AR60">
        <f t="shared" si="46"/>
        <v>0.1167975</v>
      </c>
      <c r="AS60" s="68">
        <f>INDEX((WasteGenWTE!$Q$2:$Q$52),MATCH(A60,WasteGenWTE!$A$2:$A$52,0))</f>
        <v>0.18939</v>
      </c>
      <c r="AT60" s="68">
        <f t="shared" si="23"/>
        <v>2.1306375000000001E-3</v>
      </c>
      <c r="AU60" s="68">
        <f t="shared" si="50"/>
        <v>1.3775937387861134E-2</v>
      </c>
      <c r="AV60" s="68">
        <f t="shared" si="51"/>
        <v>2.1579305643011763E-3</v>
      </c>
      <c r="AW60" s="64">
        <f t="shared" si="47"/>
        <v>1.4386203762007841E-3</v>
      </c>
      <c r="AY60" s="2">
        <f t="shared" si="24"/>
        <v>79.465464763287969</v>
      </c>
      <c r="AZ60" s="2">
        <f t="shared" si="25"/>
        <v>1986.6366190821991</v>
      </c>
      <c r="BA60">
        <f t="shared" si="26"/>
        <v>79.464026142911763</v>
      </c>
      <c r="BB60">
        <f t="shared" si="27"/>
        <v>1986.600653572794</v>
      </c>
      <c r="BC60">
        <v>18.308</v>
      </c>
      <c r="BE60" s="2">
        <f t="shared" si="28"/>
        <v>61.157464763287969</v>
      </c>
      <c r="BF60">
        <f t="shared" si="29"/>
        <v>61.156026142911763</v>
      </c>
      <c r="BH60" s="2">
        <f t="shared" si="55"/>
        <v>1528.9366190821993</v>
      </c>
      <c r="BI60" s="67">
        <f t="shared" si="55"/>
        <v>1528.900653572794</v>
      </c>
      <c r="BK60">
        <f t="shared" si="52"/>
        <v>46.986629824692471</v>
      </c>
      <c r="BL60">
        <f t="shared" si="44"/>
        <v>1513.0116343785319</v>
      </c>
      <c r="BN60">
        <f t="shared" si="45"/>
        <v>2045</v>
      </c>
    </row>
    <row r="61" spans="1:66" x14ac:dyDescent="0.25">
      <c r="A61" s="24">
        <f t="shared" si="54"/>
        <v>2046</v>
      </c>
      <c r="B61" s="24">
        <v>1</v>
      </c>
      <c r="C61" s="40">
        <f>INDEX((WasteGenWTE!$I$2:$I$52),MATCH(A61,WasteGenWTE!$A$2:$A$52,0))</f>
        <v>84.973100478282745</v>
      </c>
      <c r="D61" s="40">
        <f t="shared" si="2"/>
        <v>12.108666818155292</v>
      </c>
      <c r="E61" s="40">
        <f t="shared" si="3"/>
        <v>34.776232300158924</v>
      </c>
      <c r="F61" s="40">
        <f t="shared" si="33"/>
        <v>11.14846853945013</v>
      </c>
      <c r="G61" s="34">
        <f t="shared" si="4"/>
        <v>7.4323123596334195</v>
      </c>
      <c r="H61">
        <f t="shared" si="5"/>
        <v>4.0362222727184305</v>
      </c>
      <c r="I61" s="45">
        <f>INDEX((WasteGenWTE!$J$2:$J$52),MATCH(A61,WasteGenWTE!$A$2:$A$52,0))</f>
        <v>283.24366826094251</v>
      </c>
      <c r="J61" s="45">
        <f t="shared" si="6"/>
        <v>124.91045770307564</v>
      </c>
      <c r="K61" s="45">
        <f t="shared" si="53"/>
        <v>695.58793244106209</v>
      </c>
      <c r="L61" s="45">
        <f t="shared" si="35"/>
        <v>105.7493046082042</v>
      </c>
      <c r="M61" s="43">
        <f t="shared" si="7"/>
        <v>70.499536405469456</v>
      </c>
      <c r="N61">
        <f t="shared" si="8"/>
        <v>41.636819234358548</v>
      </c>
      <c r="O61" s="48">
        <f>INDEX((WasteGenWTE!$K$2:$K$52),MATCH(A61,WasteGenWTE!$A$2:$A$52,0))</f>
        <v>67.978480382626202</v>
      </c>
      <c r="P61" s="48">
        <f t="shared" si="9"/>
        <v>6.6279018373060552</v>
      </c>
      <c r="Q61" s="48">
        <f t="shared" si="36"/>
        <v>73.057015214961567</v>
      </c>
      <c r="R61" s="48">
        <f t="shared" si="37"/>
        <v>4.8166541933439389</v>
      </c>
      <c r="S61" s="49">
        <f t="shared" si="10"/>
        <v>3.2111027955626259</v>
      </c>
      <c r="T61">
        <f t="shared" si="11"/>
        <v>2.2093006124353516</v>
      </c>
      <c r="U61" s="51">
        <f>INDEX((WasteGenWTE!$L$2:$L$52),MATCH(A61,WasteGenWTE!$A$2:$A$52,0))</f>
        <v>11.329746730437702</v>
      </c>
      <c r="V61" s="51">
        <f t="shared" si="12"/>
        <v>4.2486550239141378E-2</v>
      </c>
      <c r="W61" s="51">
        <f t="shared" si="38"/>
        <v>0.72644385754723673</v>
      </c>
      <c r="X61" s="51">
        <f t="shared" si="39"/>
        <v>2.4362360117688806E-2</v>
      </c>
      <c r="Y61" s="36">
        <f t="shared" si="13"/>
        <v>1.6241573411792536E-2</v>
      </c>
      <c r="Z61">
        <f t="shared" si="14"/>
        <v>1.4162183413047128E-2</v>
      </c>
      <c r="AA61" s="54">
        <f>INDEX((WasteGenWTE!$M$2:$M$52),MATCH(A61,WasteGenWTE!$A$2:$A$52,0))</f>
        <v>28.324366826094252</v>
      </c>
      <c r="AB61" s="54">
        <f t="shared" si="15"/>
        <v>0.84973100478282759</v>
      </c>
      <c r="AC61" s="54">
        <f t="shared" si="40"/>
        <v>9.3662840019181477</v>
      </c>
      <c r="AD61" s="54">
        <f t="shared" si="41"/>
        <v>0.61751976837742806</v>
      </c>
      <c r="AE61" s="21">
        <f t="shared" si="16"/>
        <v>0.41167984558495202</v>
      </c>
      <c r="AF61">
        <f t="shared" si="17"/>
        <v>0.28324366826094255</v>
      </c>
      <c r="AG61" s="58">
        <f>INDEX((WasteGenWTE!$N$2:$N$52),MATCH(A61,WasteGenWTE!$A$2:$A$52,0))</f>
        <v>1.6994620095656552</v>
      </c>
      <c r="AH61" s="58">
        <f t="shared" si="18"/>
        <v>2.5491930143484829E-3</v>
      </c>
      <c r="AI61" s="58">
        <f t="shared" si="42"/>
        <v>3.5378096537993932E-2</v>
      </c>
      <c r="AJ61" s="58">
        <f t="shared" si="43"/>
        <v>1.6831738764800208E-3</v>
      </c>
      <c r="AK61" s="56">
        <f t="shared" si="19"/>
        <v>1.1221159176533471E-3</v>
      </c>
      <c r="AM61" s="62">
        <f>INDEX((WasteGenWTE!$P$2:$P$52),MATCH(A61,WasteGenWTE!$A$2:$A$52,0))</f>
        <v>15.573</v>
      </c>
      <c r="AN61" s="62">
        <f t="shared" si="21"/>
        <v>0.3503925</v>
      </c>
      <c r="AO61" s="62">
        <f t="shared" si="48"/>
        <v>7.1845328329263198</v>
      </c>
      <c r="AP61" s="62">
        <f t="shared" si="49"/>
        <v>0.20813055881220377</v>
      </c>
      <c r="AQ61" s="60">
        <f t="shared" si="22"/>
        <v>0.13875370587480251</v>
      </c>
      <c r="AR61">
        <f t="shared" si="46"/>
        <v>0.1167975</v>
      </c>
      <c r="AS61" s="68">
        <f>INDEX((WasteGenWTE!$Q$2:$Q$52),MATCH(A61,WasteGenWTE!$A$2:$A$52,0))</f>
        <v>0.18939</v>
      </c>
      <c r="AT61" s="68">
        <f t="shared" si="23"/>
        <v>2.1306375000000001E-3</v>
      </c>
      <c r="AU61" s="68">
        <f t="shared" si="50"/>
        <v>1.3752911189773127E-2</v>
      </c>
      <c r="AV61" s="68">
        <f t="shared" si="51"/>
        <v>2.153663698088005E-3</v>
      </c>
      <c r="AW61" s="64">
        <f t="shared" si="47"/>
        <v>1.4357757987253366E-3</v>
      </c>
      <c r="AY61" s="2">
        <f t="shared" si="24"/>
        <v>81.712184577253424</v>
      </c>
      <c r="AZ61" s="2">
        <f t="shared" si="25"/>
        <v>2042.8046144313357</v>
      </c>
      <c r="BA61">
        <f t="shared" si="26"/>
        <v>81.710748801454699</v>
      </c>
      <c r="BB61">
        <f t="shared" si="27"/>
        <v>2042.7687200363675</v>
      </c>
      <c r="BC61">
        <v>18.308</v>
      </c>
      <c r="BE61" s="2">
        <f t="shared" si="28"/>
        <v>63.404184577253424</v>
      </c>
      <c r="BF61">
        <f t="shared" si="29"/>
        <v>63.402748801454699</v>
      </c>
      <c r="BH61" s="2">
        <f t="shared" si="55"/>
        <v>1585.1046144313357</v>
      </c>
      <c r="BI61" s="67">
        <f t="shared" si="55"/>
        <v>1585.0687200363675</v>
      </c>
      <c r="BK61">
        <f t="shared" si="52"/>
        <v>48.29654547118632</v>
      </c>
      <c r="BL61">
        <f t="shared" si="44"/>
        <v>1561.3081798497183</v>
      </c>
      <c r="BN61">
        <f t="shared" si="45"/>
        <v>2046</v>
      </c>
    </row>
    <row r="62" spans="1:66" x14ac:dyDescent="0.25">
      <c r="A62" s="24">
        <f t="shared" si="54"/>
        <v>2047</v>
      </c>
      <c r="B62" s="24">
        <v>1</v>
      </c>
      <c r="C62" s="40">
        <f>INDEX((WasteGenWTE!$I$2:$I$52),MATCH(A62,WasteGenWTE!$A$2:$A$52,0))</f>
        <v>87.329562487848406</v>
      </c>
      <c r="D62" s="40">
        <f t="shared" si="2"/>
        <v>12.4444626545184</v>
      </c>
      <c r="E62" s="40">
        <f t="shared" si="3"/>
        <v>35.755668290907018</v>
      </c>
      <c r="F62" s="40">
        <f t="shared" si="33"/>
        <v>11.465026663770306</v>
      </c>
      <c r="G62" s="34">
        <f t="shared" si="4"/>
        <v>7.6433511091802036</v>
      </c>
      <c r="H62">
        <f t="shared" si="5"/>
        <v>4.1481542181727997</v>
      </c>
      <c r="I62" s="45">
        <f>INDEX((WasteGenWTE!$J$2:$J$52),MATCH(A62,WasteGenWTE!$A$2:$A$52,0))</f>
        <v>291.09854162616136</v>
      </c>
      <c r="J62" s="45">
        <f t="shared" si="6"/>
        <v>128.37445685713715</v>
      </c>
      <c r="K62" s="45">
        <f t="shared" si="53"/>
        <v>715.21752230668358</v>
      </c>
      <c r="L62" s="45">
        <f t="shared" si="35"/>
        <v>108.74486699151571</v>
      </c>
      <c r="M62" s="43">
        <f t="shared" si="7"/>
        <v>72.496577994343795</v>
      </c>
      <c r="N62">
        <f t="shared" si="8"/>
        <v>42.791485619045716</v>
      </c>
      <c r="O62" s="48">
        <f>INDEX((WasteGenWTE!$K$2:$K$52),MATCH(A62,WasteGenWTE!$A$2:$A$52,0))</f>
        <v>69.863649990278731</v>
      </c>
      <c r="P62" s="48">
        <f t="shared" si="9"/>
        <v>6.8117058740521763</v>
      </c>
      <c r="Q62" s="48">
        <f t="shared" si="36"/>
        <v>74.929615361257177</v>
      </c>
      <c r="R62" s="48">
        <f t="shared" si="37"/>
        <v>4.9391057277565684</v>
      </c>
      <c r="S62" s="49">
        <f t="shared" si="10"/>
        <v>3.292737151837712</v>
      </c>
      <c r="T62">
        <f t="shared" si="11"/>
        <v>2.2705686246840586</v>
      </c>
      <c r="U62" s="51">
        <f>INDEX((WasteGenWTE!$L$2:$L$52),MATCH(A62,WasteGenWTE!$A$2:$A$52,0))</f>
        <v>11.643941665046455</v>
      </c>
      <c r="V62" s="51">
        <f t="shared" si="12"/>
        <v>4.3664781243924207E-2</v>
      </c>
      <c r="W62" s="51">
        <f t="shared" si="38"/>
        <v>0.74512290469857612</v>
      </c>
      <c r="X62" s="51">
        <f t="shared" si="39"/>
        <v>2.4985734092584894E-2</v>
      </c>
      <c r="Y62" s="36">
        <f t="shared" si="13"/>
        <v>1.6657156061723261E-2</v>
      </c>
      <c r="Z62">
        <f t="shared" si="14"/>
        <v>1.4554927081308068E-2</v>
      </c>
      <c r="AA62" s="54">
        <f>INDEX((WasteGenWTE!$M$2:$M$52),MATCH(A62,WasteGenWTE!$A$2:$A$52,0))</f>
        <v>29.109854162616138</v>
      </c>
      <c r="AB62" s="54">
        <f t="shared" si="15"/>
        <v>0.87329562487848422</v>
      </c>
      <c r="AC62" s="54">
        <f t="shared" si="40"/>
        <v>9.6063609437509179</v>
      </c>
      <c r="AD62" s="54">
        <f t="shared" si="41"/>
        <v>0.63321868304571383</v>
      </c>
      <c r="AE62" s="21">
        <f t="shared" si="16"/>
        <v>0.42214578869714253</v>
      </c>
      <c r="AF62">
        <f t="shared" si="17"/>
        <v>0.29109854162616139</v>
      </c>
      <c r="AG62" s="58">
        <f>INDEX((WasteGenWTE!$N$2:$N$52),MATCH(A62,WasteGenWTE!$A$2:$A$52,0))</f>
        <v>1.7465912497569682</v>
      </c>
      <c r="AH62" s="58">
        <f t="shared" si="18"/>
        <v>2.6198868746354523E-3</v>
      </c>
      <c r="AI62" s="58">
        <f t="shared" si="42"/>
        <v>3.6272573284402122E-2</v>
      </c>
      <c r="AJ62" s="58">
        <f t="shared" si="43"/>
        <v>1.7254101282272612E-3</v>
      </c>
      <c r="AK62" s="56">
        <f t="shared" si="19"/>
        <v>1.150273418818174E-3</v>
      </c>
      <c r="AM62" s="62">
        <f>INDEX((WasteGenWTE!$P$2:$P$52),MATCH(A62,WasteGenWTE!$A$2:$A$52,0))</f>
        <v>15.573</v>
      </c>
      <c r="AN62" s="62">
        <f t="shared" si="21"/>
        <v>0.3503925</v>
      </c>
      <c r="AO62" s="62">
        <f t="shared" si="48"/>
        <v>7.3225902983459568</v>
      </c>
      <c r="AP62" s="62">
        <f t="shared" si="49"/>
        <v>0.2123350345803626</v>
      </c>
      <c r="AQ62" s="60">
        <f t="shared" si="22"/>
        <v>0.14155668972024171</v>
      </c>
      <c r="AR62">
        <f t="shared" si="46"/>
        <v>0.1167975</v>
      </c>
      <c r="AS62" s="68">
        <f>INDEX((WasteGenWTE!$Q$2:$Q$52),MATCH(A62,WasteGenWTE!$A$2:$A$52,0))</f>
        <v>0.18939</v>
      </c>
      <c r="AT62" s="68">
        <f t="shared" si="23"/>
        <v>2.1306375000000001E-3</v>
      </c>
      <c r="AU62" s="68">
        <f t="shared" si="50"/>
        <v>1.3733484796586298E-2</v>
      </c>
      <c r="AV62" s="68">
        <f t="shared" si="51"/>
        <v>2.1500638931868286E-3</v>
      </c>
      <c r="AW62" s="64">
        <f t="shared" si="47"/>
        <v>1.433375928791219E-3</v>
      </c>
      <c r="AY62" s="2">
        <f t="shared" si="24"/>
        <v>84.015609539188432</v>
      </c>
      <c r="AZ62" s="2">
        <f t="shared" si="25"/>
        <v>2100.3902384797107</v>
      </c>
      <c r="BA62">
        <f t="shared" si="26"/>
        <v>84.014176163259634</v>
      </c>
      <c r="BB62">
        <f t="shared" si="27"/>
        <v>2100.3544040814909</v>
      </c>
      <c r="BC62">
        <v>18.308</v>
      </c>
      <c r="BE62" s="2">
        <f t="shared" si="28"/>
        <v>65.707609539188439</v>
      </c>
      <c r="BF62">
        <f t="shared" si="29"/>
        <v>65.706176163259641</v>
      </c>
      <c r="BH62" s="2">
        <f t="shared" si="55"/>
        <v>1642.6902384797111</v>
      </c>
      <c r="BI62" s="67">
        <f t="shared" si="55"/>
        <v>1642.6544040814911</v>
      </c>
      <c r="BK62">
        <f t="shared" si="52"/>
        <v>49.63265943061004</v>
      </c>
      <c r="BL62">
        <f t="shared" si="44"/>
        <v>1610.9408392803284</v>
      </c>
      <c r="BN62">
        <f t="shared" si="45"/>
        <v>2047</v>
      </c>
    </row>
    <row r="63" spans="1:66" x14ac:dyDescent="0.25">
      <c r="A63" s="24">
        <f t="shared" si="54"/>
        <v>2048</v>
      </c>
      <c r="B63" s="24">
        <v>1</v>
      </c>
      <c r="C63" s="40">
        <f>INDEX((WasteGenWTE!$I$2:$I$52),MATCH(A63,WasteGenWTE!$A$2:$A$52,0))</f>
        <v>89.733153737605377</v>
      </c>
      <c r="D63" s="40">
        <f t="shared" si="2"/>
        <v>12.786974407608767</v>
      </c>
      <c r="E63" s="40">
        <f t="shared" si="3"/>
        <v>36.754715622404603</v>
      </c>
      <c r="F63" s="40">
        <f t="shared" si="33"/>
        <v>11.787927076111176</v>
      </c>
      <c r="G63" s="34">
        <f t="shared" si="4"/>
        <v>7.8586180507407839</v>
      </c>
      <c r="H63">
        <f t="shared" si="5"/>
        <v>4.2623248025362557</v>
      </c>
      <c r="I63" s="45">
        <f>INDEX((WasteGenWTE!$J$2:$J$52),MATCH(A63,WasteGenWTE!$A$2:$A$52,0))</f>
        <v>299.11051245868458</v>
      </c>
      <c r="J63" s="45">
        <f t="shared" si="6"/>
        <v>131.9077359942799</v>
      </c>
      <c r="K63" s="45">
        <f t="shared" si="53"/>
        <v>735.31159577766812</v>
      </c>
      <c r="L63" s="45">
        <f t="shared" si="35"/>
        <v>111.81366252329541</v>
      </c>
      <c r="M63" s="43">
        <f t="shared" si="7"/>
        <v>74.542441682196937</v>
      </c>
      <c r="N63">
        <f t="shared" si="8"/>
        <v>43.969245331426634</v>
      </c>
      <c r="O63" s="48">
        <f>INDEX((WasteGenWTE!$K$2:$K$52),MATCH(A63,WasteGenWTE!$A$2:$A$52,0))</f>
        <v>71.786522990084293</v>
      </c>
      <c r="P63" s="48">
        <f t="shared" si="9"/>
        <v>6.9991859915332197</v>
      </c>
      <c r="Q63" s="48">
        <f t="shared" si="36"/>
        <v>76.863096282299225</v>
      </c>
      <c r="R63" s="48">
        <f t="shared" si="37"/>
        <v>5.0657050704911777</v>
      </c>
      <c r="S63" s="49">
        <f t="shared" si="10"/>
        <v>3.3771367136607848</v>
      </c>
      <c r="T63">
        <f t="shared" si="11"/>
        <v>2.3330619971777398</v>
      </c>
      <c r="U63" s="51">
        <f>INDEX((WasteGenWTE!$L$2:$L$52),MATCH(A63,WasteGenWTE!$A$2:$A$52,0))</f>
        <v>11.964420498347383</v>
      </c>
      <c r="V63" s="51">
        <f t="shared" si="12"/>
        <v>4.4866576868802695E-2</v>
      </c>
      <c r="W63" s="51">
        <f t="shared" si="38"/>
        <v>0.76436128942331827</v>
      </c>
      <c r="X63" s="51">
        <f t="shared" si="39"/>
        <v>2.5628192144060501E-2</v>
      </c>
      <c r="Y63" s="36">
        <f t="shared" si="13"/>
        <v>1.7085461429373665E-2</v>
      </c>
      <c r="Z63">
        <f t="shared" si="14"/>
        <v>1.4955525622934229E-2</v>
      </c>
      <c r="AA63" s="54">
        <f>INDEX((WasteGenWTE!$M$2:$M$52),MATCH(A63,WasteGenWTE!$A$2:$A$52,0))</f>
        <v>29.91105124586846</v>
      </c>
      <c r="AB63" s="54">
        <f t="shared" si="15"/>
        <v>0.89733153737605376</v>
      </c>
      <c r="AC63" s="54">
        <f t="shared" si="40"/>
        <v>9.8542431131152828</v>
      </c>
      <c r="AD63" s="54">
        <f t="shared" si="41"/>
        <v>0.64944936801168929</v>
      </c>
      <c r="AE63" s="21">
        <f t="shared" si="16"/>
        <v>0.43296624534112615</v>
      </c>
      <c r="AF63">
        <f t="shared" si="17"/>
        <v>0.29911051245868459</v>
      </c>
      <c r="AG63" s="58">
        <f>INDEX((WasteGenWTE!$N$2:$N$52),MATCH(A63,WasteGenWTE!$A$2:$A$52,0))</f>
        <v>1.7946630747521075</v>
      </c>
      <c r="AH63" s="58">
        <f t="shared" si="18"/>
        <v>2.6919946121281612E-3</v>
      </c>
      <c r="AI63" s="58">
        <f t="shared" si="42"/>
        <v>3.7195533622609966E-2</v>
      </c>
      <c r="AJ63" s="58">
        <f t="shared" si="43"/>
        <v>1.7690342739203175E-3</v>
      </c>
      <c r="AK63" s="56">
        <f t="shared" si="19"/>
        <v>1.1793561826135448E-3</v>
      </c>
      <c r="AM63" s="62">
        <f>INDEX((WasteGenWTE!$P$2:$P$52),MATCH(A63,WasteGenWTE!$A$2:$A$52,0))</f>
        <v>15.573</v>
      </c>
      <c r="AN63" s="62">
        <f t="shared" si="21"/>
        <v>0.3503925</v>
      </c>
      <c r="AO63" s="62">
        <f t="shared" si="48"/>
        <v>7.456567549035471</v>
      </c>
      <c r="AP63" s="62">
        <f t="shared" si="49"/>
        <v>0.21641524931048525</v>
      </c>
      <c r="AQ63" s="60">
        <f t="shared" si="22"/>
        <v>0.14427683287365684</v>
      </c>
      <c r="AR63">
        <f t="shared" si="46"/>
        <v>0.1167975</v>
      </c>
      <c r="AS63" s="68">
        <f>INDEX((WasteGenWTE!$Q$2:$Q$52),MATCH(A63,WasteGenWTE!$A$2:$A$52,0))</f>
        <v>0.18939</v>
      </c>
      <c r="AT63" s="68">
        <f t="shared" si="23"/>
        <v>2.1306375000000001E-3</v>
      </c>
      <c r="AU63" s="68">
        <f t="shared" si="50"/>
        <v>1.3717095432141203E-2</v>
      </c>
      <c r="AV63" s="68">
        <f t="shared" si="51"/>
        <v>2.1470268644450947E-3</v>
      </c>
      <c r="AW63" s="64">
        <f t="shared" si="47"/>
        <v>1.4313512429633963E-3</v>
      </c>
      <c r="AY63" s="2">
        <f t="shared" si="24"/>
        <v>86.375135693668241</v>
      </c>
      <c r="AZ63" s="2">
        <f t="shared" si="25"/>
        <v>2159.3783923417059</v>
      </c>
      <c r="BA63">
        <f t="shared" si="26"/>
        <v>86.373704342425285</v>
      </c>
      <c r="BB63">
        <f t="shared" si="27"/>
        <v>2159.342608560632</v>
      </c>
      <c r="BC63">
        <v>18.308</v>
      </c>
      <c r="BE63" s="2">
        <f t="shared" si="28"/>
        <v>68.067135693668234</v>
      </c>
      <c r="BF63">
        <f t="shared" si="29"/>
        <v>68.065704342425278</v>
      </c>
      <c r="BH63" s="2">
        <f t="shared" si="55"/>
        <v>1701.6783923417058</v>
      </c>
      <c r="BI63" s="67">
        <f t="shared" si="55"/>
        <v>1701.642608560632</v>
      </c>
      <c r="BK63">
        <f t="shared" si="52"/>
        <v>50.995495669222251</v>
      </c>
      <c r="BL63">
        <f t="shared" si="44"/>
        <v>1661.9363349495507</v>
      </c>
      <c r="BN63">
        <f t="shared" si="45"/>
        <v>2048</v>
      </c>
    </row>
    <row r="64" spans="1:66" x14ac:dyDescent="0.25">
      <c r="A64" s="24">
        <f t="shared" si="54"/>
        <v>2049</v>
      </c>
      <c r="B64" s="24">
        <v>1</v>
      </c>
      <c r="C64" s="40">
        <f>INDEX((WasteGenWTE!$I$2:$I$52),MATCH(A64,WasteGenWTE!$A$2:$A$52,0))</f>
        <v>92.184816812357482</v>
      </c>
      <c r="D64" s="40">
        <f t="shared" si="2"/>
        <v>13.13633639576094</v>
      </c>
      <c r="E64" s="40">
        <f t="shared" si="3"/>
        <v>37.773759063798025</v>
      </c>
      <c r="F64" s="40">
        <f t="shared" si="33"/>
        <v>12.117292954367517</v>
      </c>
      <c r="G64" s="34">
        <f t="shared" si="4"/>
        <v>8.0781953029116771</v>
      </c>
      <c r="H64">
        <f t="shared" si="5"/>
        <v>4.3787787985869802</v>
      </c>
      <c r="I64" s="45">
        <f>INDEX((WasteGenWTE!$J$2:$J$52),MATCH(A64,WasteGenWTE!$A$2:$A$52,0))</f>
        <v>307.28272270785828</v>
      </c>
      <c r="J64" s="45">
        <f t="shared" si="6"/>
        <v>135.51168071416549</v>
      </c>
      <c r="K64" s="45">
        <f t="shared" si="53"/>
        <v>755.86820330712612</v>
      </c>
      <c r="L64" s="45">
        <f t="shared" si="35"/>
        <v>114.95507318470752</v>
      </c>
      <c r="M64" s="43">
        <f t="shared" si="7"/>
        <v>76.636715456471677</v>
      </c>
      <c r="N64">
        <f t="shared" si="8"/>
        <v>45.170560238055167</v>
      </c>
      <c r="O64" s="48">
        <f>INDEX((WasteGenWTE!$K$2:$K$52),MATCH(A64,WasteGenWTE!$A$2:$A$52,0))</f>
        <v>73.74785344988598</v>
      </c>
      <c r="P64" s="48">
        <f t="shared" si="9"/>
        <v>7.1904157113638831</v>
      </c>
      <c r="Q64" s="48">
        <f t="shared" si="36"/>
        <v>78.857091663815552</v>
      </c>
      <c r="R64" s="48">
        <f t="shared" si="37"/>
        <v>5.1964203298475589</v>
      </c>
      <c r="S64" s="49">
        <f t="shared" si="10"/>
        <v>3.4642802198983724</v>
      </c>
      <c r="T64">
        <f t="shared" si="11"/>
        <v>2.3968052371212942</v>
      </c>
      <c r="U64" s="51">
        <f>INDEX((WasteGenWTE!$L$2:$L$52),MATCH(A64,WasteGenWTE!$A$2:$A$52,0))</f>
        <v>12.291308908314331</v>
      </c>
      <c r="V64" s="51">
        <f t="shared" si="12"/>
        <v>4.6092408406178738E-2</v>
      </c>
      <c r="W64" s="51">
        <f t="shared" si="38"/>
        <v>0.78416380945095221</v>
      </c>
      <c r="X64" s="51">
        <f t="shared" si="39"/>
        <v>2.6289888378544797E-2</v>
      </c>
      <c r="Y64" s="36">
        <f t="shared" si="13"/>
        <v>1.7526592252363197E-2</v>
      </c>
      <c r="Z64">
        <f t="shared" si="14"/>
        <v>1.5364136135392914E-2</v>
      </c>
      <c r="AA64" s="54">
        <f>INDEX((WasteGenWTE!$M$2:$M$52),MATCH(A64,WasteGenWTE!$A$2:$A$52,0))</f>
        <v>30.72827227078583</v>
      </c>
      <c r="AB64" s="54">
        <f t="shared" si="15"/>
        <v>0.92184816812357495</v>
      </c>
      <c r="AC64" s="54">
        <f t="shared" si="40"/>
        <v>10.109883546643017</v>
      </c>
      <c r="AD64" s="54">
        <f t="shared" si="41"/>
        <v>0.66620773459584071</v>
      </c>
      <c r="AE64" s="21">
        <f t="shared" si="16"/>
        <v>0.44413848973056047</v>
      </c>
      <c r="AF64">
        <f t="shared" si="17"/>
        <v>0.30728272270785828</v>
      </c>
      <c r="AG64" s="58">
        <f>INDEX((WasteGenWTE!$N$2:$N$52),MATCH(A64,WasteGenWTE!$A$2:$A$52,0))</f>
        <v>1.8436963362471497</v>
      </c>
      <c r="AH64" s="58">
        <f t="shared" si="18"/>
        <v>2.7655445043707244E-3</v>
      </c>
      <c r="AI64" s="58">
        <f t="shared" si="42"/>
        <v>3.8147030546202963E-2</v>
      </c>
      <c r="AJ64" s="58">
        <f t="shared" si="43"/>
        <v>1.8140475807777296E-3</v>
      </c>
      <c r="AK64" s="56">
        <f t="shared" si="19"/>
        <v>1.2093650538518197E-3</v>
      </c>
      <c r="AM64" s="62">
        <f>INDEX((WasteGenWTE!$P$2:$P$52),MATCH(A64,WasteGenWTE!$A$2:$A$52,0))</f>
        <v>15.573</v>
      </c>
      <c r="AN64" s="62">
        <f t="shared" si="21"/>
        <v>0.3503925</v>
      </c>
      <c r="AO64" s="62">
        <f t="shared" si="48"/>
        <v>7.5865851735642194</v>
      </c>
      <c r="AP64" s="62">
        <f t="shared" si="49"/>
        <v>0.22037487547125159</v>
      </c>
      <c r="AQ64" s="60">
        <f t="shared" si="22"/>
        <v>0.14691658364750104</v>
      </c>
      <c r="AR64">
        <f t="shared" si="46"/>
        <v>0.1167975</v>
      </c>
      <c r="AS64" s="68">
        <f>INDEX((WasteGenWTE!$Q$2:$Q$52),MATCH(A64,WasteGenWTE!$A$2:$A$52,0))</f>
        <v>0.18939</v>
      </c>
      <c r="AT64" s="68">
        <f t="shared" si="23"/>
        <v>2.1306375000000001E-3</v>
      </c>
      <c r="AU64" s="68">
        <f t="shared" si="50"/>
        <v>1.3703268301992502E-2</v>
      </c>
      <c r="AV64" s="68">
        <f t="shared" si="51"/>
        <v>2.1444646301487023E-3</v>
      </c>
      <c r="AW64" s="64">
        <f t="shared" si="47"/>
        <v>1.4296430867658015E-3</v>
      </c>
      <c r="AY64" s="2">
        <f t="shared" si="24"/>
        <v>88.790411653052772</v>
      </c>
      <c r="AZ64" s="2">
        <f t="shared" si="25"/>
        <v>2219.7602913263195</v>
      </c>
      <c r="BA64">
        <f t="shared" si="26"/>
        <v>88.788982009966006</v>
      </c>
      <c r="BB64">
        <f t="shared" si="27"/>
        <v>2219.7245502491501</v>
      </c>
      <c r="BC64">
        <v>18.308</v>
      </c>
      <c r="BE64" s="2">
        <f t="shared" si="28"/>
        <v>70.482411653052765</v>
      </c>
      <c r="BF64">
        <f t="shared" si="29"/>
        <v>70.480982009965999</v>
      </c>
      <c r="BH64" s="2">
        <f t="shared" si="55"/>
        <v>1762.0602913263192</v>
      </c>
      <c r="BI64" s="67">
        <f t="shared" si="55"/>
        <v>1762.02455024915</v>
      </c>
      <c r="BK64">
        <f t="shared" si="52"/>
        <v>52.385588632606691</v>
      </c>
      <c r="BL64">
        <f t="shared" si="44"/>
        <v>1714.3219235821573</v>
      </c>
      <c r="BN64">
        <f t="shared" si="45"/>
        <v>2049</v>
      </c>
    </row>
    <row r="65" spans="1:66" x14ac:dyDescent="0.25">
      <c r="A65" s="24">
        <f>A64+1</f>
        <v>2050</v>
      </c>
      <c r="B65" s="24">
        <v>1</v>
      </c>
      <c r="C65" s="40">
        <f>INDEX((WasteGenWTE!$I$2:$I$52),MATCH(A65,WasteGenWTE!$A$2:$A$52,0))</f>
        <v>94.685513148604642</v>
      </c>
      <c r="D65" s="40">
        <f t="shared" si="2"/>
        <v>13.492685623676163</v>
      </c>
      <c r="E65" s="40">
        <f t="shared" si="3"/>
        <v>38.813193538260407</v>
      </c>
      <c r="F65" s="40">
        <f t="shared" si="33"/>
        <v>12.453251149213784</v>
      </c>
      <c r="G65" s="34">
        <f t="shared" si="4"/>
        <v>8.3021674328091883</v>
      </c>
      <c r="H65">
        <f t="shared" si="5"/>
        <v>4.4975618745587207</v>
      </c>
      <c r="I65" s="45">
        <f>INDEX((WasteGenWTE!$J$2:$J$52),MATCH(A65,WasteGenWTE!$A$2:$A$52,0))</f>
        <v>315.61837716201546</v>
      </c>
      <c r="J65" s="45">
        <f t="shared" si="6"/>
        <v>139.1877043284488</v>
      </c>
      <c r="K65" s="45">
        <f t="shared" si="53"/>
        <v>776.88711344259343</v>
      </c>
      <c r="L65" s="45">
        <f t="shared" si="35"/>
        <v>118.16879419298149</v>
      </c>
      <c r="M65" s="43">
        <f t="shared" si="7"/>
        <v>78.77919612865432</v>
      </c>
      <c r="N65">
        <f t="shared" si="8"/>
        <v>46.395901442816267</v>
      </c>
      <c r="O65" s="48">
        <f>INDEX((WasteGenWTE!$K$2:$K$52),MATCH(A65,WasteGenWTE!$A$2:$A$52,0))</f>
        <v>75.748410518883702</v>
      </c>
      <c r="P65" s="48">
        <f t="shared" si="9"/>
        <v>7.3854700255911609</v>
      </c>
      <c r="Q65" s="48">
        <f t="shared" si="36"/>
        <v>80.911334948689657</v>
      </c>
      <c r="R65" s="48">
        <f t="shared" si="37"/>
        <v>5.3312267407170593</v>
      </c>
      <c r="S65" s="49">
        <f t="shared" si="10"/>
        <v>3.5541511604780394</v>
      </c>
      <c r="T65">
        <f t="shared" si="11"/>
        <v>2.4618233418637203</v>
      </c>
      <c r="U65" s="51">
        <f>INDEX((WasteGenWTE!$L$2:$L$52),MATCH(A65,WasteGenWTE!$A$2:$A$52,0))</f>
        <v>12.624735086480619</v>
      </c>
      <c r="V65" s="51">
        <f t="shared" si="12"/>
        <v>4.7342756574302321E-2</v>
      </c>
      <c r="W65" s="51">
        <f t="shared" si="38"/>
        <v>0.80453557821330801</v>
      </c>
      <c r="X65" s="51">
        <f t="shared" si="39"/>
        <v>2.697098781194647E-2</v>
      </c>
      <c r="Y65" s="36">
        <f t="shared" si="13"/>
        <v>1.7980658541297646E-2</v>
      </c>
      <c r="Z65">
        <f t="shared" si="14"/>
        <v>1.5780918858100776E-2</v>
      </c>
      <c r="AA65" s="54">
        <f>INDEX((WasteGenWTE!$M$2:$M$52),MATCH(A65,WasteGenWTE!$A$2:$A$52,0))</f>
        <v>31.561837716201548</v>
      </c>
      <c r="AB65" s="54">
        <f t="shared" si="15"/>
        <v>0.94685513148604639</v>
      </c>
      <c r="AC65" s="54">
        <f t="shared" si="40"/>
        <v>10.373248070344825</v>
      </c>
      <c r="AD65" s="54">
        <f t="shared" si="41"/>
        <v>0.6834906077842382</v>
      </c>
      <c r="AE65" s="21">
        <f t="shared" si="16"/>
        <v>0.45566040518949213</v>
      </c>
      <c r="AF65">
        <f t="shared" si="17"/>
        <v>0.31561837716201552</v>
      </c>
      <c r="AG65" s="58">
        <f>INDEX((WasteGenWTE!$N$2:$N$52),MATCH(A65,WasteGenWTE!$A$2:$A$52,0))</f>
        <v>1.8937102629720928</v>
      </c>
      <c r="AH65" s="58">
        <f t="shared" si="18"/>
        <v>2.8405653944581391E-3</v>
      </c>
      <c r="AI65" s="58">
        <f t="shared" si="42"/>
        <v>3.9127143307333939E-2</v>
      </c>
      <c r="AJ65" s="58">
        <f t="shared" si="43"/>
        <v>1.8604526333271603E-3</v>
      </c>
      <c r="AK65" s="56">
        <f t="shared" si="19"/>
        <v>1.2403017555514401E-3</v>
      </c>
      <c r="AM65" s="62">
        <f>INDEX((WasteGenWTE!$P$2:$P$52),MATCH(A65,WasteGenWTE!$A$2:$A$52,0))</f>
        <v>15.573</v>
      </c>
      <c r="AN65" s="62">
        <f t="shared" si="21"/>
        <v>0.3503925</v>
      </c>
      <c r="AO65" s="62">
        <f t="shared" si="48"/>
        <v>7.7127601965707298</v>
      </c>
      <c r="AP65" s="62">
        <f t="shared" si="49"/>
        <v>0.22421747699348915</v>
      </c>
      <c r="AQ65" s="60">
        <f t="shared" si="22"/>
        <v>0.14947831799565942</v>
      </c>
      <c r="AR65">
        <f t="shared" si="46"/>
        <v>0.1167975</v>
      </c>
      <c r="AS65" s="68">
        <f>INDEX((WasteGenWTE!$Q$2:$Q$52),MATCH(A65,WasteGenWTE!$A$2:$A$52,0))</f>
        <v>0.18939</v>
      </c>
      <c r="AT65" s="68">
        <f t="shared" si="23"/>
        <v>2.1306375000000001E-3</v>
      </c>
      <c r="AU65" s="68">
        <f t="shared" si="50"/>
        <v>1.3691602838771542E-2</v>
      </c>
      <c r="AV65" s="68">
        <f t="shared" si="51"/>
        <v>2.1423029632209596E-3</v>
      </c>
      <c r="AW65" s="64">
        <f t="shared" si="47"/>
        <v>1.4282019754806397E-3</v>
      </c>
      <c r="AY65" s="2">
        <f t="shared" si="24"/>
        <v>91.261302607399031</v>
      </c>
      <c r="AZ65" s="2">
        <f t="shared" si="25"/>
        <v>2281.5325651849757</v>
      </c>
      <c r="BA65">
        <f t="shared" si="26"/>
        <v>91.259874405423545</v>
      </c>
      <c r="BB65">
        <f t="shared" si="27"/>
        <v>2281.4968601355886</v>
      </c>
      <c r="BC65">
        <v>18.308</v>
      </c>
      <c r="BE65" s="2">
        <f t="shared" si="28"/>
        <v>72.953302607399024</v>
      </c>
      <c r="BF65">
        <f t="shared" si="29"/>
        <v>72.951874405423553</v>
      </c>
      <c r="BH65" s="2">
        <f t="shared" si="55"/>
        <v>1823.8325651849757</v>
      </c>
      <c r="BI65" s="67">
        <f t="shared" si="55"/>
        <v>1823.7968601355888</v>
      </c>
      <c r="BK65">
        <f t="shared" si="52"/>
        <v>53.803483455258821</v>
      </c>
      <c r="BL65">
        <f t="shared" si="44"/>
        <v>1768.1254070374162</v>
      </c>
      <c r="BN65">
        <f t="shared" si="45"/>
        <v>2050</v>
      </c>
    </row>
  </sheetData>
  <mergeCells count="11">
    <mergeCell ref="BD13:BD17"/>
    <mergeCell ref="BK12:BL12"/>
    <mergeCell ref="C13:G13"/>
    <mergeCell ref="I13:M13"/>
    <mergeCell ref="O13:S13"/>
    <mergeCell ref="U13:Y13"/>
    <mergeCell ref="AA13:AE13"/>
    <mergeCell ref="AG13:AK13"/>
    <mergeCell ref="AM13:AQ13"/>
    <mergeCell ref="AS13:AW13"/>
    <mergeCell ref="AY13:AZ13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9"/>
  <sheetViews>
    <sheetView tabSelected="1" topLeftCell="A16" zoomScale="80" zoomScaleNormal="80" workbookViewId="0">
      <selection activeCell="S20" sqref="S20"/>
    </sheetView>
  </sheetViews>
  <sheetFormatPr defaultRowHeight="15" x14ac:dyDescent="0.25"/>
  <cols>
    <col min="2" max="2" width="10.5703125" customWidth="1"/>
    <col min="3" max="3" width="11.42578125" customWidth="1"/>
    <col min="5" max="5" width="10.140625" customWidth="1"/>
    <col min="6" max="7" width="11.5703125" customWidth="1"/>
  </cols>
  <sheetData>
    <row r="2" spans="1:23" x14ac:dyDescent="0.25">
      <c r="B2" t="s">
        <v>112</v>
      </c>
      <c r="E2" s="124" t="s">
        <v>114</v>
      </c>
      <c r="F2" s="124"/>
      <c r="G2" s="85"/>
      <c r="I2" s="135" t="s">
        <v>115</v>
      </c>
      <c r="J2" s="135"/>
      <c r="K2" s="86"/>
      <c r="M2" s="136" t="s">
        <v>117</v>
      </c>
      <c r="N2" s="136"/>
      <c r="O2" s="89"/>
      <c r="Q2" s="134" t="s">
        <v>119</v>
      </c>
      <c r="R2" s="134"/>
      <c r="S2" s="90"/>
    </row>
    <row r="3" spans="1:23" x14ac:dyDescent="0.25">
      <c r="B3" s="123" t="s">
        <v>111</v>
      </c>
      <c r="C3" s="123"/>
      <c r="E3" s="80" t="s">
        <v>113</v>
      </c>
      <c r="F3" s="80"/>
      <c r="G3" s="80"/>
      <c r="I3" s="135" t="s">
        <v>116</v>
      </c>
      <c r="J3" s="135"/>
      <c r="K3" s="86"/>
      <c r="M3" s="136" t="s">
        <v>118</v>
      </c>
      <c r="N3" s="136"/>
      <c r="O3" s="89"/>
      <c r="Q3" s="134" t="s">
        <v>120</v>
      </c>
      <c r="R3" s="134"/>
      <c r="S3" s="90"/>
    </row>
    <row r="4" spans="1:23" x14ac:dyDescent="0.25">
      <c r="A4" s="69" t="s">
        <v>1</v>
      </c>
      <c r="B4" s="79" t="s">
        <v>103</v>
      </c>
      <c r="C4" s="79" t="s">
        <v>91</v>
      </c>
      <c r="E4" s="81" t="s">
        <v>103</v>
      </c>
      <c r="F4" s="81" t="s">
        <v>2</v>
      </c>
      <c r="G4" s="81" t="s">
        <v>122</v>
      </c>
      <c r="I4" s="86" t="s">
        <v>103</v>
      </c>
      <c r="J4" s="86" t="s">
        <v>2</v>
      </c>
      <c r="K4" s="86" t="s">
        <v>121</v>
      </c>
      <c r="M4" s="89" t="s">
        <v>103</v>
      </c>
      <c r="N4" s="89" t="s">
        <v>2</v>
      </c>
      <c r="O4" s="89"/>
      <c r="Q4" s="90" t="s">
        <v>103</v>
      </c>
      <c r="R4" s="90" t="s">
        <v>2</v>
      </c>
      <c r="S4" s="90"/>
    </row>
    <row r="5" spans="1:23" x14ac:dyDescent="0.25">
      <c r="A5" s="65">
        <v>2006</v>
      </c>
      <c r="B5" s="88">
        <f>INDEX((BAUCH4!$BF$21:$BF$65),MATCH(A5,BAUCH4!$A$21:$A$65,0))</f>
        <v>37.976605409307155</v>
      </c>
      <c r="C5" s="114">
        <f>INDEX((BAUCH4!$BI$21:$BI$65),MATCH(A5,BAUCH4!$A$21:$A$65,0))</f>
        <v>949.41513523267884</v>
      </c>
      <c r="D5" s="3"/>
      <c r="E5" s="87">
        <f>INDEX((Sce1LFG!$BF$21:$BF$65),MATCH(A5,Sce1LFG!$A$21:$A$65,0))</f>
        <v>37.976605409307155</v>
      </c>
      <c r="F5" s="87">
        <f>INDEX((Sce1LFG!$BI$21:$BI$65),MATCH(A5,Sce1LFG!$A$21:$A$65,0))</f>
        <v>949.41513523267884</v>
      </c>
      <c r="G5" s="87">
        <f>C5-F5</f>
        <v>0</v>
      </c>
      <c r="H5" s="3"/>
      <c r="I5" s="87">
        <f>INDEX((Sce2Comp!$BJ$21:$BJ$65),MATCH(A5,Sce2Comp!$A$21:$A$65,0))</f>
        <v>37.976605409307155</v>
      </c>
      <c r="J5" s="87">
        <f>INDEX((Sce2Comp!$BM$21:$BM$65),MATCH(A5,Sce2Comp!$A$21:$A$65,0))</f>
        <v>949.41513523267884</v>
      </c>
      <c r="K5" s="87">
        <f>C5-J5</f>
        <v>0</v>
      </c>
      <c r="L5" s="3"/>
      <c r="M5" s="87">
        <f>INDEX((Sce3Recycle!$BJ$21:$BJ$65),MATCH(A5,Sce3Recycle!$A$21:$A$65,0))</f>
        <v>37.976605409307155</v>
      </c>
      <c r="N5" s="87">
        <f>INDEX((Sce3Recycle!$BM$21:$BM$65),MATCH(A5,Sce3Recycle!$A$21:$A$65,0))</f>
        <v>949.41513523267884</v>
      </c>
      <c r="O5" s="87">
        <f>C5-N5</f>
        <v>0</v>
      </c>
      <c r="P5" s="3"/>
      <c r="Q5" s="87">
        <f>INDEX((Sce4WTE!$BF$21:$BF$65),MATCH(A5,Sce4WTE!$A$21:$A$65,0))</f>
        <v>37.976605409307155</v>
      </c>
      <c r="R5" s="87">
        <f>INDEX((Sce4WTE!$BI$21:$BI$65),MATCH(A5,Sce4WTE!$A$21:$A$65,0))</f>
        <v>949.41513523267884</v>
      </c>
      <c r="S5" s="87">
        <f>C5-R5</f>
        <v>0</v>
      </c>
      <c r="T5" s="3"/>
      <c r="U5" s="3"/>
      <c r="V5" s="3"/>
      <c r="W5" s="3"/>
    </row>
    <row r="6" spans="1:23" x14ac:dyDescent="0.25">
      <c r="A6" s="65">
        <v>2007</v>
      </c>
      <c r="B6" s="88">
        <f>INDEX((BAUCH4!$BF$21:$BF$65),MATCH(A6,BAUCH4!$A$21:$A$65,0))</f>
        <v>42.828546971012379</v>
      </c>
      <c r="C6" s="114">
        <f>INDEX((BAUCH4!$BI$21:$BI$65),MATCH(A6,BAUCH4!$A$21:$A$65,0))</f>
        <v>1070.7136742753096</v>
      </c>
      <c r="D6" s="3"/>
      <c r="E6" s="87">
        <f>INDEX((Sce1LFG!$BF$21:$BF$65),MATCH(A6,Sce1LFG!$A$21:$A$65,0))</f>
        <v>42.828546971012379</v>
      </c>
      <c r="F6" s="87">
        <f>INDEX((Sce1LFG!$BI$21:$BI$65),MATCH(A6,Sce1LFG!$A$21:$A$65,0))</f>
        <v>1070.7136742753096</v>
      </c>
      <c r="G6" s="87">
        <f t="shared" ref="G6:G48" si="0">C6-F6</f>
        <v>0</v>
      </c>
      <c r="H6" s="3"/>
      <c r="I6" s="87">
        <f>INDEX((Sce2Comp!$BJ$21:$BJ$65),MATCH(A6,Sce2Comp!$A$21:$A$65,0))</f>
        <v>42.828546971012379</v>
      </c>
      <c r="J6" s="87">
        <f>INDEX((Sce2Comp!$BM$21:$BM$65),MATCH(A6,Sce2Comp!$A$21:$A$65,0))</f>
        <v>1070.7136742753096</v>
      </c>
      <c r="K6" s="87">
        <f t="shared" ref="K6:K49" si="1">C6-J6</f>
        <v>0</v>
      </c>
      <c r="L6" s="3"/>
      <c r="M6" s="87">
        <f>INDEX((Sce3Recycle!$BJ$21:$BJ$65),MATCH(A6,Sce3Recycle!$A$21:$A$65,0))</f>
        <v>42.828546971012379</v>
      </c>
      <c r="N6" s="87">
        <f>INDEX((Sce3Recycle!$BM$21:$BM$65),MATCH(A6,Sce3Recycle!$A$21:$A$65,0))</f>
        <v>1070.7136742753096</v>
      </c>
      <c r="O6" s="87">
        <f t="shared" ref="O6:O49" si="2">C6-N6</f>
        <v>0</v>
      </c>
      <c r="P6" s="3"/>
      <c r="Q6" s="87">
        <f>INDEX((Sce4WTE!$BF$21:$BF$65),MATCH(A6,Sce4WTE!$A$21:$A$65,0))</f>
        <v>42.828546971012379</v>
      </c>
      <c r="R6" s="87">
        <f>INDEX((Sce4WTE!$BI$21:$BI$65),MATCH(A6,Sce4WTE!$A$21:$A$65,0))</f>
        <v>1070.7136742753096</v>
      </c>
      <c r="S6" s="87">
        <f t="shared" ref="S6:S49" si="3">C6-R6</f>
        <v>0</v>
      </c>
      <c r="T6" s="3"/>
      <c r="U6" s="3"/>
      <c r="V6" s="3"/>
      <c r="W6" s="3"/>
    </row>
    <row r="7" spans="1:23" x14ac:dyDescent="0.25">
      <c r="A7" s="65">
        <v>2008</v>
      </c>
      <c r="B7" s="88">
        <f>INDEX((BAUCH4!$BF$21:$BF$65),MATCH(A7,BAUCH4!$A$21:$A$65,0))</f>
        <v>46.520064249728463</v>
      </c>
      <c r="C7" s="114">
        <f>INDEX((BAUCH4!$BI$21:$BI$65),MATCH(A7,BAUCH4!$A$21:$A$65,0))</f>
        <v>1163.0016062432117</v>
      </c>
      <c r="D7" s="3"/>
      <c r="E7" s="87">
        <f>INDEX((Sce1LFG!$BF$21:$BF$65),MATCH(A7,Sce1LFG!$A$21:$A$65,0))</f>
        <v>46.520064249728463</v>
      </c>
      <c r="F7" s="87">
        <f>INDEX((Sce1LFG!$BI$21:$BI$65),MATCH(A7,Sce1LFG!$A$21:$A$65,0))</f>
        <v>1163.0016062432117</v>
      </c>
      <c r="G7" s="87">
        <f t="shared" si="0"/>
        <v>0</v>
      </c>
      <c r="H7" s="3"/>
      <c r="I7" s="87">
        <f>INDEX((Sce2Comp!$BJ$21:$BJ$65),MATCH(A7,Sce2Comp!$A$21:$A$65,0))</f>
        <v>46.520064249728463</v>
      </c>
      <c r="J7" s="87">
        <f>INDEX((Sce2Comp!$BM$21:$BM$65),MATCH(A7,Sce2Comp!$A$21:$A$65,0))</f>
        <v>1163.0016062432117</v>
      </c>
      <c r="K7" s="87">
        <f t="shared" si="1"/>
        <v>0</v>
      </c>
      <c r="L7" s="3"/>
      <c r="M7" s="87">
        <f>INDEX((Sce3Recycle!$BJ$21:$BJ$65),MATCH(A7,Sce3Recycle!$A$21:$A$65,0))</f>
        <v>46.520064249728463</v>
      </c>
      <c r="N7" s="87">
        <f>INDEX((Sce3Recycle!$BM$21:$BM$65),MATCH(A7,Sce3Recycle!$A$21:$A$65,0))</f>
        <v>1163.0016062432117</v>
      </c>
      <c r="O7" s="87">
        <f t="shared" si="2"/>
        <v>0</v>
      </c>
      <c r="P7" s="3"/>
      <c r="Q7" s="87">
        <f>INDEX((Sce4WTE!$BF$21:$BF$65),MATCH(A7,Sce4WTE!$A$21:$A$65,0))</f>
        <v>46.520064249728463</v>
      </c>
      <c r="R7" s="87">
        <f>INDEX((Sce4WTE!$BI$21:$BI$65),MATCH(A7,Sce4WTE!$A$21:$A$65,0))</f>
        <v>1163.0016062432117</v>
      </c>
      <c r="S7" s="87">
        <f t="shared" si="3"/>
        <v>0</v>
      </c>
      <c r="T7" s="3"/>
      <c r="U7" s="3"/>
      <c r="V7" s="3"/>
      <c r="W7" s="3"/>
    </row>
    <row r="8" spans="1:23" x14ac:dyDescent="0.25">
      <c r="A8" s="65">
        <v>2009</v>
      </c>
      <c r="B8" s="88">
        <f>INDEX((BAUCH4!$BF$21:$BF$65),MATCH(A8,BAUCH4!$A$21:$A$65,0))</f>
        <v>37.859955233792981</v>
      </c>
      <c r="C8" s="114">
        <f>INDEX((BAUCH4!$BI$21:$BI$65),MATCH(A8,BAUCH4!$A$21:$A$65,0))</f>
        <v>946.4988808448245</v>
      </c>
      <c r="D8" s="3"/>
      <c r="E8" s="87">
        <f>INDEX((Sce1LFG!$BF$21:$BF$65),MATCH(A8,Sce1LFG!$A$21:$A$65,0))</f>
        <v>37.859955233792981</v>
      </c>
      <c r="F8" s="87">
        <f>INDEX((Sce1LFG!$BI$21:$BI$65),MATCH(A8,Sce1LFG!$A$21:$A$65,0))</f>
        <v>946.4988808448245</v>
      </c>
      <c r="G8" s="87">
        <f t="shared" si="0"/>
        <v>0</v>
      </c>
      <c r="H8" s="3"/>
      <c r="I8" s="87">
        <f>INDEX((Sce2Comp!$BJ$21:$BJ$65),MATCH(A8,Sce2Comp!$A$21:$A$65,0))</f>
        <v>37.859955233792981</v>
      </c>
      <c r="J8" s="87">
        <f>INDEX((Sce2Comp!$BM$21:$BM$65),MATCH(A8,Sce2Comp!$A$21:$A$65,0))</f>
        <v>946.4988808448245</v>
      </c>
      <c r="K8" s="87">
        <f t="shared" si="1"/>
        <v>0</v>
      </c>
      <c r="L8" s="3"/>
      <c r="M8" s="87">
        <f>INDEX((Sce3Recycle!$BJ$21:$BJ$65),MATCH(A8,Sce3Recycle!$A$21:$A$65,0))</f>
        <v>37.859955233792981</v>
      </c>
      <c r="N8" s="87">
        <f>INDEX((Sce3Recycle!$BM$21:$BM$65),MATCH(A8,Sce3Recycle!$A$21:$A$65,0))</f>
        <v>946.4988808448245</v>
      </c>
      <c r="O8" s="87">
        <f t="shared" si="2"/>
        <v>0</v>
      </c>
      <c r="P8" s="3"/>
      <c r="Q8" s="87">
        <f>INDEX((Sce4WTE!$BF$21:$BF$65),MATCH(A8,Sce4WTE!$A$21:$A$65,0))</f>
        <v>37.859955233792981</v>
      </c>
      <c r="R8" s="87">
        <f>INDEX((Sce4WTE!$BI$21:$BI$65),MATCH(A8,Sce4WTE!$A$21:$A$65,0))</f>
        <v>946.4988808448245</v>
      </c>
      <c r="S8" s="87">
        <f t="shared" si="3"/>
        <v>0</v>
      </c>
      <c r="T8" s="3"/>
      <c r="U8" s="3"/>
      <c r="V8" s="3"/>
      <c r="W8" s="3"/>
    </row>
    <row r="9" spans="1:23" x14ac:dyDescent="0.25">
      <c r="A9" s="65">
        <v>2010</v>
      </c>
      <c r="B9" s="88">
        <f>INDEX((BAUCH4!$BF$21:$BF$65),MATCH(A9,BAUCH4!$A$21:$A$65,0))</f>
        <v>43.945438531091931</v>
      </c>
      <c r="C9" s="114">
        <f>INDEX((BAUCH4!$BI$21:$BI$65),MATCH(A9,BAUCH4!$A$21:$A$65,0))</f>
        <v>1098.6359632772983</v>
      </c>
      <c r="D9" s="3"/>
      <c r="E9" s="87">
        <f>INDEX((Sce1LFG!$BF$21:$BF$65),MATCH(A9,Sce1LFG!$A$21:$A$65,0))</f>
        <v>43.945438531091931</v>
      </c>
      <c r="F9" s="87">
        <f>INDEX((Sce1LFG!$BI$21:$BI$65),MATCH(A9,Sce1LFG!$A$21:$A$65,0))</f>
        <v>1098.6359632772983</v>
      </c>
      <c r="G9" s="87">
        <f t="shared" si="0"/>
        <v>0</v>
      </c>
      <c r="H9" s="3"/>
      <c r="I9" s="87">
        <f>INDEX((Sce2Comp!$BJ$21:$BJ$65),MATCH(A9,Sce2Comp!$A$21:$A$65,0))</f>
        <v>43.945438531091931</v>
      </c>
      <c r="J9" s="87">
        <f>INDEX((Sce2Comp!$BM$21:$BM$65),MATCH(A9,Sce2Comp!$A$21:$A$65,0))</f>
        <v>1098.6359632772983</v>
      </c>
      <c r="K9" s="87">
        <f t="shared" si="1"/>
        <v>0</v>
      </c>
      <c r="L9" s="3"/>
      <c r="M9" s="87">
        <f>INDEX((Sce3Recycle!$BJ$21:$BJ$65),MATCH(A9,Sce3Recycle!$A$21:$A$65,0))</f>
        <v>43.945438531091931</v>
      </c>
      <c r="N9" s="87">
        <f>INDEX((Sce3Recycle!$BM$21:$BM$65),MATCH(A9,Sce3Recycle!$A$21:$A$65,0))</f>
        <v>1098.6359632772983</v>
      </c>
      <c r="O9" s="87">
        <f t="shared" si="2"/>
        <v>0</v>
      </c>
      <c r="P9" s="3"/>
      <c r="Q9" s="87">
        <f>INDEX((Sce4WTE!$BF$21:$BF$65),MATCH(A9,Sce4WTE!$A$21:$A$65,0))</f>
        <v>43.945438531091931</v>
      </c>
      <c r="R9" s="87">
        <f>INDEX((Sce4WTE!$BI$21:$BI$65),MATCH(A9,Sce4WTE!$A$21:$A$65,0))</f>
        <v>1098.6359632772983</v>
      </c>
      <c r="S9" s="87">
        <f t="shared" si="3"/>
        <v>0</v>
      </c>
      <c r="T9" s="3"/>
      <c r="U9" s="3"/>
      <c r="V9" s="3"/>
      <c r="W9" s="3"/>
    </row>
    <row r="10" spans="1:23" x14ac:dyDescent="0.25">
      <c r="A10" s="65">
        <v>2011</v>
      </c>
      <c r="B10" s="88">
        <f>INDEX((BAUCH4!$BF$21:$BF$65),MATCH(A10,BAUCH4!$A$21:$A$65,0))</f>
        <v>45.748920315335539</v>
      </c>
      <c r="C10" s="114">
        <f>INDEX((BAUCH4!$BI$21:$BI$65),MATCH(A10,BAUCH4!$A$21:$A$65,0))</f>
        <v>1143.7230078833884</v>
      </c>
      <c r="D10" s="3"/>
      <c r="E10" s="87">
        <f>INDEX((Sce1LFG!$BF$21:$BF$65),MATCH(A10,Sce1LFG!$A$21:$A$65,0))</f>
        <v>45.748920315335539</v>
      </c>
      <c r="F10" s="87">
        <f>INDEX((Sce1LFG!$BI$21:$BI$65),MATCH(A10,Sce1LFG!$A$21:$A$65,0))</f>
        <v>1143.7230078833884</v>
      </c>
      <c r="G10" s="87">
        <f t="shared" si="0"/>
        <v>0</v>
      </c>
      <c r="H10" s="3"/>
      <c r="I10" s="87">
        <f>INDEX((Sce2Comp!$BJ$21:$BJ$65),MATCH(A10,Sce2Comp!$A$21:$A$65,0))</f>
        <v>45.748920315335539</v>
      </c>
      <c r="J10" s="87">
        <f>INDEX((Sce2Comp!$BM$21:$BM$65),MATCH(A10,Sce2Comp!$A$21:$A$65,0))</f>
        <v>1143.7230078833884</v>
      </c>
      <c r="K10" s="87">
        <f t="shared" si="1"/>
        <v>0</v>
      </c>
      <c r="L10" s="3"/>
      <c r="M10" s="87">
        <f>INDEX((Sce3Recycle!$BJ$21:$BJ$65),MATCH(A10,Sce3Recycle!$A$21:$A$65,0))</f>
        <v>45.748920315335539</v>
      </c>
      <c r="N10" s="87">
        <f>INDEX((Sce3Recycle!$BM$21:$BM$65),MATCH(A10,Sce3Recycle!$A$21:$A$65,0))</f>
        <v>1143.7230078833884</v>
      </c>
      <c r="O10" s="87">
        <f t="shared" si="2"/>
        <v>0</v>
      </c>
      <c r="P10" s="3"/>
      <c r="Q10" s="87">
        <f>INDEX((Sce4WTE!$BF$21:$BF$65),MATCH(A10,Sce4WTE!$A$21:$A$65,0))</f>
        <v>45.748920315335539</v>
      </c>
      <c r="R10" s="87">
        <f>INDEX((Sce4WTE!$BI$21:$BI$65),MATCH(A10,Sce4WTE!$A$21:$A$65,0))</f>
        <v>1143.7230078833884</v>
      </c>
      <c r="S10" s="87">
        <f t="shared" si="3"/>
        <v>0</v>
      </c>
      <c r="T10" s="3"/>
      <c r="U10" s="3"/>
      <c r="V10" s="3"/>
      <c r="W10" s="3"/>
    </row>
    <row r="11" spans="1:23" x14ac:dyDescent="0.25">
      <c r="A11" s="65">
        <v>2012</v>
      </c>
      <c r="B11" s="88">
        <f>INDEX((BAUCH4!$BF$21:$BF$65),MATCH(A11,BAUCH4!$A$21:$A$65,0))</f>
        <v>44.262792166829165</v>
      </c>
      <c r="C11" s="114">
        <f>INDEX((BAUCH4!$BI$21:$BI$65),MATCH(A11,BAUCH4!$A$21:$A$65,0))</f>
        <v>1106.5698041707292</v>
      </c>
      <c r="D11" s="3"/>
      <c r="E11" s="87">
        <f>INDEX((Sce1LFG!$BF$21:$BF$65),MATCH(A11,Sce1LFG!$A$21:$A$65,0))</f>
        <v>44.262792166829165</v>
      </c>
      <c r="F11" s="87">
        <f>INDEX((Sce1LFG!$BI$21:$BI$65),MATCH(A11,Sce1LFG!$A$21:$A$65,0))</f>
        <v>1106.5698041707292</v>
      </c>
      <c r="G11" s="87">
        <f t="shared" si="0"/>
        <v>0</v>
      </c>
      <c r="H11" s="3"/>
      <c r="I11" s="87">
        <f>INDEX((Sce2Comp!$BJ$21:$BJ$65),MATCH(A11,Sce2Comp!$A$21:$A$65,0))</f>
        <v>44.262792166829165</v>
      </c>
      <c r="J11" s="87">
        <f>INDEX((Sce2Comp!$BM$21:$BM$65),MATCH(A11,Sce2Comp!$A$21:$A$65,0))</f>
        <v>1106.5698041707292</v>
      </c>
      <c r="K11" s="87">
        <f t="shared" si="1"/>
        <v>0</v>
      </c>
      <c r="L11" s="3"/>
      <c r="M11" s="87">
        <f>INDEX((Sce3Recycle!$BJ$21:$BJ$65),MATCH(A11,Sce3Recycle!$A$21:$A$65,0))</f>
        <v>44.262792166829165</v>
      </c>
      <c r="N11" s="87">
        <f>INDEX((Sce3Recycle!$BM$21:$BM$65),MATCH(A11,Sce3Recycle!$A$21:$A$65,0))</f>
        <v>1106.5698041707292</v>
      </c>
      <c r="O11" s="87">
        <f t="shared" si="2"/>
        <v>0</v>
      </c>
      <c r="P11" s="3"/>
      <c r="Q11" s="87">
        <f>INDEX((Sce4WTE!$BF$21:$BF$65),MATCH(A11,Sce4WTE!$A$21:$A$65,0))</f>
        <v>44.262792166829165</v>
      </c>
      <c r="R11" s="87">
        <f>INDEX((Sce4WTE!$BI$21:$BI$65),MATCH(A11,Sce4WTE!$A$21:$A$65,0))</f>
        <v>1106.5698041707292</v>
      </c>
      <c r="S11" s="87">
        <f t="shared" si="3"/>
        <v>0</v>
      </c>
      <c r="T11" s="3"/>
      <c r="U11" s="3"/>
      <c r="V11" s="3"/>
      <c r="W11" s="3"/>
    </row>
    <row r="12" spans="1:23" x14ac:dyDescent="0.25">
      <c r="A12" s="65">
        <v>2013</v>
      </c>
      <c r="B12" s="88">
        <f>INDEX((BAUCH4!$BF$21:$BF$65),MATCH(A12,BAUCH4!$A$21:$A$65,0))</f>
        <v>43.729821259806172</v>
      </c>
      <c r="C12" s="114">
        <f>INDEX((BAUCH4!$BI$21:$BI$65),MATCH(A12,BAUCH4!$A$21:$A$65,0))</f>
        <v>1093.2455314951544</v>
      </c>
      <c r="D12" s="3"/>
      <c r="E12" s="87">
        <f>INDEX((Sce1LFG!$BF$21:$BF$65),MATCH(A12,Sce1LFG!$A$21:$A$65,0))</f>
        <v>43.729821259806172</v>
      </c>
      <c r="F12" s="87">
        <f>INDEX((Sce1LFG!$BI$21:$BI$65),MATCH(A12,Sce1LFG!$A$21:$A$65,0))</f>
        <v>1093.2455314951544</v>
      </c>
      <c r="G12" s="87">
        <f t="shared" si="0"/>
        <v>0</v>
      </c>
      <c r="H12" s="3"/>
      <c r="I12" s="87">
        <f>INDEX((Sce2Comp!$BJ$21:$BJ$65),MATCH(A12,Sce2Comp!$A$21:$A$65,0))</f>
        <v>43.729821259806172</v>
      </c>
      <c r="J12" s="87">
        <f>INDEX((Sce2Comp!$BM$21:$BM$65),MATCH(A12,Sce2Comp!$A$21:$A$65,0))</f>
        <v>1093.2455314951544</v>
      </c>
      <c r="K12" s="87">
        <f t="shared" si="1"/>
        <v>0</v>
      </c>
      <c r="L12" s="3"/>
      <c r="M12" s="87">
        <f>INDEX((Sce3Recycle!$BJ$21:$BJ$65),MATCH(A12,Sce3Recycle!$A$21:$A$65,0))</f>
        <v>43.729821259806172</v>
      </c>
      <c r="N12" s="87">
        <f>INDEX((Sce3Recycle!$BM$21:$BM$65),MATCH(A12,Sce3Recycle!$A$21:$A$65,0))</f>
        <v>1093.2455314951544</v>
      </c>
      <c r="O12" s="87">
        <f t="shared" si="2"/>
        <v>0</v>
      </c>
      <c r="P12" s="3"/>
      <c r="Q12" s="87">
        <f>INDEX((Sce4WTE!$BF$21:$BF$65),MATCH(A12,Sce4WTE!$A$21:$A$65,0))</f>
        <v>43.729821259806172</v>
      </c>
      <c r="R12" s="87">
        <f>INDEX((Sce4WTE!$BI$21:$BI$65),MATCH(A12,Sce4WTE!$A$21:$A$65,0))</f>
        <v>1093.2455314951544</v>
      </c>
      <c r="S12" s="87">
        <f t="shared" si="3"/>
        <v>0</v>
      </c>
      <c r="T12" s="3"/>
      <c r="U12" s="3"/>
      <c r="V12" s="3"/>
      <c r="W12" s="3"/>
    </row>
    <row r="13" spans="1:23" x14ac:dyDescent="0.25">
      <c r="A13" s="65">
        <v>2014</v>
      </c>
      <c r="B13" s="88">
        <f>INDEX((BAUCH4!$BF$21:$BF$65),MATCH(A13,BAUCH4!$A$21:$A$65,0))</f>
        <v>45.329221960672264</v>
      </c>
      <c r="C13" s="114">
        <f>INDEX((BAUCH4!$BI$21:$BI$65),MATCH(A13,BAUCH4!$A$21:$A$65,0))</f>
        <v>1133.2305490168067</v>
      </c>
      <c r="D13" s="3"/>
      <c r="E13" s="87">
        <f>INDEX((Sce1LFG!$BF$21:$BF$65),MATCH(A13,Sce1LFG!$A$21:$A$65,0))</f>
        <v>45.329221960672264</v>
      </c>
      <c r="F13" s="87">
        <f>INDEX((Sce1LFG!$BI$21:$BI$65),MATCH(A13,Sce1LFG!$A$21:$A$65,0))</f>
        <v>1133.2305490168067</v>
      </c>
      <c r="G13" s="87">
        <f t="shared" si="0"/>
        <v>0</v>
      </c>
      <c r="H13" s="3"/>
      <c r="I13" s="87">
        <f>INDEX((Sce2Comp!$BJ$21:$BJ$65),MATCH(A13,Sce2Comp!$A$21:$A$65,0))</f>
        <v>45.329221960672264</v>
      </c>
      <c r="J13" s="87">
        <f>INDEX((Sce2Comp!$BM$21:$BM$65),MATCH(A13,Sce2Comp!$A$21:$A$65,0))</f>
        <v>1133.2305490168067</v>
      </c>
      <c r="K13" s="87">
        <f t="shared" si="1"/>
        <v>0</v>
      </c>
      <c r="L13" s="3"/>
      <c r="M13" s="87">
        <f>INDEX((Sce3Recycle!$BJ$21:$BJ$65),MATCH(A13,Sce3Recycle!$A$21:$A$65,0))</f>
        <v>45.329221960672264</v>
      </c>
      <c r="N13" s="87">
        <f>INDEX((Sce3Recycle!$BM$21:$BM$65),MATCH(A13,Sce3Recycle!$A$21:$A$65,0))</f>
        <v>1133.2305490168067</v>
      </c>
      <c r="O13" s="87">
        <f t="shared" si="2"/>
        <v>0</v>
      </c>
      <c r="P13" s="3"/>
      <c r="Q13" s="87">
        <f>INDEX((Sce4WTE!$BF$21:$BF$65),MATCH(A13,Sce4WTE!$A$21:$A$65,0))</f>
        <v>45.329221960672264</v>
      </c>
      <c r="R13" s="87">
        <f>INDEX((Sce4WTE!$BI$21:$BI$65),MATCH(A13,Sce4WTE!$A$21:$A$65,0))</f>
        <v>1133.2305490168067</v>
      </c>
      <c r="S13" s="87">
        <f t="shared" si="3"/>
        <v>0</v>
      </c>
      <c r="T13" s="3"/>
      <c r="U13" s="3"/>
      <c r="V13" s="3"/>
      <c r="W13" s="3"/>
    </row>
    <row r="14" spans="1:23" x14ac:dyDescent="0.25">
      <c r="A14" s="65">
        <v>2015</v>
      </c>
      <c r="B14" s="88">
        <f>INDEX((BAUCH4!$BF$21:$BF$65),MATCH(A14,BAUCH4!$A$21:$A$65,0))</f>
        <v>45.528024105775103</v>
      </c>
      <c r="C14" s="114">
        <f>INDEX((BAUCH4!$BI$21:$BI$65),MATCH(A14,BAUCH4!$A$21:$A$65,0))</f>
        <v>1138.2006026443776</v>
      </c>
      <c r="D14" s="3"/>
      <c r="E14" s="87">
        <f>INDEX((Sce1LFG!$BF$21:$BF$65),MATCH(A14,Sce1LFG!$A$21:$A$65,0))</f>
        <v>45.528024105775103</v>
      </c>
      <c r="F14" s="87">
        <f>INDEX((Sce1LFG!$BI$21:$BI$65),MATCH(A14,Sce1LFG!$A$21:$A$65,0))</f>
        <v>1138.2006026443776</v>
      </c>
      <c r="G14" s="87">
        <f t="shared" si="0"/>
        <v>0</v>
      </c>
      <c r="H14" s="3"/>
      <c r="I14" s="87">
        <f>INDEX((Sce2Comp!$BJ$21:$BJ$65),MATCH(A14,Sce2Comp!$A$21:$A$65,0))</f>
        <v>45.528024105775103</v>
      </c>
      <c r="J14" s="87">
        <f>INDEX((Sce2Comp!$BM$21:$BM$65),MATCH(A14,Sce2Comp!$A$21:$A$65,0))</f>
        <v>1138.2006026443776</v>
      </c>
      <c r="K14" s="87">
        <f t="shared" si="1"/>
        <v>0</v>
      </c>
      <c r="L14" s="3"/>
      <c r="M14" s="87">
        <f>INDEX((Sce3Recycle!$BJ$21:$BJ$65),MATCH(A14,Sce3Recycle!$A$21:$A$65,0))</f>
        <v>45.528024105775103</v>
      </c>
      <c r="N14" s="87">
        <f>INDEX((Sce3Recycle!$BM$21:$BM$65),MATCH(A14,Sce3Recycle!$A$21:$A$65,0))</f>
        <v>1138.2006026443776</v>
      </c>
      <c r="O14" s="87">
        <f t="shared" si="2"/>
        <v>0</v>
      </c>
      <c r="P14" s="3"/>
      <c r="Q14" s="87">
        <f>INDEX((Sce4WTE!$BF$21:$BF$65),MATCH(A14,Sce4WTE!$A$21:$A$65,0))</f>
        <v>45.528024105775103</v>
      </c>
      <c r="R14" s="87">
        <f>INDEX((Sce4WTE!$BI$21:$BI$65),MATCH(A14,Sce4WTE!$A$21:$A$65,0))</f>
        <v>1138.2006026443776</v>
      </c>
      <c r="S14" s="87">
        <f t="shared" si="3"/>
        <v>0</v>
      </c>
      <c r="T14" s="3"/>
      <c r="U14" s="3"/>
      <c r="V14" s="3"/>
      <c r="W14" s="3"/>
    </row>
    <row r="15" spans="1:23" x14ac:dyDescent="0.25">
      <c r="A15" s="65">
        <v>2016</v>
      </c>
      <c r="B15" s="88">
        <f>INDEX((BAUCH4!$BF$21:$BF$65),MATCH(A15,BAUCH4!$A$21:$A$65,0))</f>
        <v>45.749163260449528</v>
      </c>
      <c r="C15" s="114">
        <f>INDEX((BAUCH4!$BI$21:$BI$65),MATCH(A15,BAUCH4!$A$21:$A$65,0))</f>
        <v>1143.7290815112383</v>
      </c>
      <c r="D15" s="3"/>
      <c r="E15" s="87">
        <f>INDEX((Sce1LFG!$BF$21:$BF$65),MATCH(A15,Sce1LFG!$A$21:$A$65,0))</f>
        <v>45.749163260449528</v>
      </c>
      <c r="F15" s="87">
        <f>INDEX((Sce1LFG!$BI$21:$BI$65),MATCH(A15,Sce1LFG!$A$21:$A$65,0))</f>
        <v>1143.7290815112383</v>
      </c>
      <c r="G15" s="87">
        <f t="shared" si="0"/>
        <v>0</v>
      </c>
      <c r="H15" s="3"/>
      <c r="I15" s="87">
        <f>INDEX((Sce2Comp!$BJ$21:$BJ$65),MATCH(A15,Sce2Comp!$A$21:$A$65,0))</f>
        <v>45.749163260449528</v>
      </c>
      <c r="J15" s="87">
        <f>INDEX((Sce2Comp!$BM$21:$BM$65),MATCH(A15,Sce2Comp!$A$21:$A$65,0))</f>
        <v>1143.7290815112383</v>
      </c>
      <c r="K15" s="87">
        <f t="shared" si="1"/>
        <v>0</v>
      </c>
      <c r="L15" s="3"/>
      <c r="M15" s="87">
        <f>INDEX((Sce3Recycle!$BJ$21:$BJ$65),MATCH(A15,Sce3Recycle!$A$21:$A$65,0))</f>
        <v>45.749163260449528</v>
      </c>
      <c r="N15" s="87">
        <f>INDEX((Sce3Recycle!$BM$21:$BM$65),MATCH(A15,Sce3Recycle!$A$21:$A$65,0))</f>
        <v>1143.7290815112383</v>
      </c>
      <c r="O15" s="87">
        <f t="shared" si="2"/>
        <v>0</v>
      </c>
      <c r="P15" s="3"/>
      <c r="Q15" s="87">
        <f>INDEX((Sce4WTE!$BF$21:$BF$65),MATCH(A15,Sce4WTE!$A$21:$A$65,0))</f>
        <v>45.749163260449528</v>
      </c>
      <c r="R15" s="87">
        <f>INDEX((Sce4WTE!$BI$21:$BI$65),MATCH(A15,Sce4WTE!$A$21:$A$65,0))</f>
        <v>1143.7290815112383</v>
      </c>
      <c r="S15" s="87">
        <f t="shared" si="3"/>
        <v>0</v>
      </c>
      <c r="T15" s="3"/>
      <c r="U15" s="3"/>
      <c r="V15" s="3"/>
      <c r="W15" s="3"/>
    </row>
    <row r="16" spans="1:23" x14ac:dyDescent="0.25">
      <c r="A16" s="69">
        <v>2017</v>
      </c>
      <c r="B16" s="88">
        <f>INDEX((BAUCH4!$BF$21:$BF$65),MATCH(A16,BAUCH4!$A$21:$A$65,0))</f>
        <v>47.182703996801969</v>
      </c>
      <c r="C16" s="114">
        <f>INDEX((BAUCH4!$BI$21:$BI$65),MATCH(A16,BAUCH4!$A$21:$A$65,0))</f>
        <v>1179.5675999200491</v>
      </c>
      <c r="E16" s="87">
        <f>INDEX((Sce1LFG!$BF$21:$BF$65),MATCH(A16,Sce1LFG!$A$21:$A$65,0))</f>
        <v>46.035030127198993</v>
      </c>
      <c r="F16" s="87">
        <f>INDEX((Sce1LFG!$BI$21:$BI$65),MATCH(A16,Sce1LFG!$A$21:$A$65,0))</f>
        <v>1150.8757531799749</v>
      </c>
      <c r="G16" s="87">
        <f t="shared" si="0"/>
        <v>28.691846740074197</v>
      </c>
      <c r="I16" s="87">
        <f>INDEX((Sce2Comp!$BJ$21:$BJ$65),MATCH(A16,Sce2Comp!$A$21:$A$65,0))</f>
        <v>47.182703996801969</v>
      </c>
      <c r="J16" s="87">
        <f>INDEX((Sce2Comp!$BM$21:$BM$65),MATCH(A16,Sce2Comp!$A$21:$A$65,0))</f>
        <v>1179.5675999200491</v>
      </c>
      <c r="K16" s="87">
        <f t="shared" si="1"/>
        <v>0</v>
      </c>
      <c r="M16" s="87">
        <f>INDEX((Sce3Recycle!$BJ$21:$BJ$65),MATCH(A16,Sce3Recycle!$A$21:$A$65,0))</f>
        <v>47.182703996801969</v>
      </c>
      <c r="N16" s="87">
        <f>INDEX((Sce3Recycle!$BM$21:$BM$65),MATCH(A16,Sce3Recycle!$A$21:$A$65,0))</f>
        <v>1179.5675999200491</v>
      </c>
      <c r="O16" s="87">
        <f t="shared" si="2"/>
        <v>0</v>
      </c>
      <c r="Q16" s="87">
        <f>INDEX((Sce4WTE!$BF$21:$BF$65),MATCH(A16,Sce4WTE!$A$21:$A$65,0))</f>
        <v>47.182703996801969</v>
      </c>
      <c r="R16" s="87">
        <f>INDEX((Sce4WTE!$BI$21:$BI$65),MATCH(A16,Sce4WTE!$A$21:$A$65,0))</f>
        <v>1179.5675999200491</v>
      </c>
      <c r="S16" s="87">
        <f t="shared" si="3"/>
        <v>0</v>
      </c>
    </row>
    <row r="17" spans="1:19" x14ac:dyDescent="0.25">
      <c r="A17" s="69">
        <v>2018</v>
      </c>
      <c r="B17" s="88">
        <f>INDEX((BAUCH4!$BF$21:$BF$65),MATCH(A17,BAUCH4!$A$21:$A$65,0))</f>
        <v>48.632954268500434</v>
      </c>
      <c r="C17" s="114">
        <f>INDEX((BAUCH4!$BI$21:$BI$65),MATCH(A17,BAUCH4!$A$21:$A$65,0))</f>
        <v>1215.8238567125109</v>
      </c>
      <c r="E17" s="87">
        <f>INDEX((Sce1LFG!$BF$21:$BF$65),MATCH(A17,Sce1LFG!$A$21:$A$65,0))</f>
        <v>46.337606529294476</v>
      </c>
      <c r="F17" s="87">
        <f>INDEX((Sce1LFG!$BI$21:$BI$65),MATCH(A17,Sce1LFG!$A$21:$A$65,0))</f>
        <v>1158.440163232362</v>
      </c>
      <c r="G17" s="87">
        <f t="shared" si="0"/>
        <v>57.38369348014885</v>
      </c>
      <c r="I17" s="87">
        <f>INDEX((Sce2Comp!$BJ$21:$BJ$65),MATCH(A17,Sce2Comp!$A$21:$A$65,0))</f>
        <v>48.383429299199683</v>
      </c>
      <c r="J17" s="87">
        <f>INDEX((Sce2Comp!$BM$21:$BM$65),MATCH(A17,Sce2Comp!$A$21:$A$65,0))</f>
        <v>1209.585732479992</v>
      </c>
      <c r="K17" s="87">
        <f t="shared" si="1"/>
        <v>6.238124232518885</v>
      </c>
      <c r="M17" s="87">
        <f>INDEX((Sce3Recycle!$BJ$21:$BJ$65),MATCH(A17,Sce3Recycle!$A$21:$A$65,0))</f>
        <v>48.627691269681939</v>
      </c>
      <c r="N17" s="87">
        <f>INDEX((Sce3Recycle!$BM$21:$BM$65),MATCH(A17,Sce3Recycle!$A$21:$A$65,0))</f>
        <v>1215.6922817420484</v>
      </c>
      <c r="O17" s="87">
        <f t="shared" si="2"/>
        <v>0.13157497046245226</v>
      </c>
      <c r="Q17" s="87">
        <f>INDEX((Sce4WTE!$BF$21:$BF$65),MATCH(A17,Sce4WTE!$A$21:$A$65,0))</f>
        <v>48.632954268500434</v>
      </c>
      <c r="R17" s="87">
        <f>INDEX((Sce4WTE!$BI$21:$BI$65),MATCH(A17,Sce4WTE!$A$21:$A$65,0))</f>
        <v>1215.8238567125109</v>
      </c>
      <c r="S17" s="87">
        <f t="shared" si="3"/>
        <v>0</v>
      </c>
    </row>
    <row r="18" spans="1:19" x14ac:dyDescent="0.25">
      <c r="A18" s="69">
        <v>2019</v>
      </c>
      <c r="B18" s="88">
        <f>INDEX((BAUCH4!$BF$21:$BF$65),MATCH(A18,BAUCH4!$A$21:$A$65,0))</f>
        <v>50.099613709211958</v>
      </c>
      <c r="C18" s="114">
        <f>INDEX((BAUCH4!$BI$21:$BI$65),MATCH(A18,BAUCH4!$A$21:$A$65,0))</f>
        <v>1252.4903427302991</v>
      </c>
      <c r="E18" s="87">
        <f>INDEX((Sce1LFG!$BF$21:$BF$65),MATCH(A18,Sce1LFG!$A$21:$A$65,0))</f>
        <v>46.656592100403017</v>
      </c>
      <c r="F18" s="87">
        <f>INDEX((Sce1LFG!$BI$21:$BI$65),MATCH(A18,Sce1LFG!$A$21:$A$65,0))</f>
        <v>1166.4148025100753</v>
      </c>
      <c r="G18" s="87">
        <f t="shared" si="0"/>
        <v>86.075540220223729</v>
      </c>
      <c r="I18" s="87">
        <f>INDEX((Sce2Comp!$BJ$21:$BJ$65),MATCH(A18,Sce2Comp!$A$21:$A$65,0))</f>
        <v>49.386857563170786</v>
      </c>
      <c r="J18" s="87">
        <f>INDEX((Sce2Comp!$BM$21:$BM$65),MATCH(A18,Sce2Comp!$A$21:$A$65,0))</f>
        <v>1234.6714390792697</v>
      </c>
      <c r="K18" s="87">
        <f t="shared" si="1"/>
        <v>17.818903651029359</v>
      </c>
      <c r="M18" s="87">
        <f>INDEX((Sce3Recycle!$BJ$21:$BJ$65),MATCH(A18,Sce3Recycle!$A$21:$A$65,0))</f>
        <v>50.083970004049682</v>
      </c>
      <c r="N18" s="87">
        <f>INDEX((Sce3Recycle!$BM$21:$BM$65),MATCH(A18,Sce3Recycle!$A$21:$A$65,0))</f>
        <v>1252.099250101242</v>
      </c>
      <c r="O18" s="87">
        <f t="shared" si="2"/>
        <v>0.3910926290570842</v>
      </c>
      <c r="Q18" s="87">
        <f>INDEX((Sce4WTE!$BF$21:$BF$65),MATCH(A18,Sce4WTE!$A$21:$A$65,0))</f>
        <v>50.099613709211958</v>
      </c>
      <c r="R18" s="87">
        <f>INDEX((Sce4WTE!$BI$21:$BI$65),MATCH(A18,Sce4WTE!$A$21:$A$65,0))</f>
        <v>1252.4903427302991</v>
      </c>
      <c r="S18" s="87">
        <f t="shared" si="3"/>
        <v>0</v>
      </c>
    </row>
    <row r="19" spans="1:19" x14ac:dyDescent="0.25">
      <c r="A19" s="69">
        <v>2020</v>
      </c>
      <c r="B19" s="88">
        <f>INDEX((BAUCH4!$BF$21:$BF$65),MATCH(A19,BAUCH4!$A$21:$A$65,0))</f>
        <v>51.583220528735147</v>
      </c>
      <c r="C19" s="114">
        <f>INDEX((BAUCH4!$BI$21:$BI$65),MATCH(A19,BAUCH4!$A$21:$A$65,0))</f>
        <v>1289.5805132183787</v>
      </c>
      <c r="E19" s="87">
        <f>INDEX((Sce1LFG!$BF$21:$BF$65),MATCH(A19,Sce1LFG!$A$21:$A$65,0))</f>
        <v>46.992525050323231</v>
      </c>
      <c r="F19" s="87">
        <f>INDEX((Sce1LFG!$BI$21:$BI$65),MATCH(A19,Sce1LFG!$A$21:$A$65,0))</f>
        <v>1174.8131262580807</v>
      </c>
      <c r="G19" s="87">
        <f t="shared" si="0"/>
        <v>114.76738696029793</v>
      </c>
      <c r="I19" s="87">
        <f>INDEX((Sce2Comp!$BJ$21:$BJ$65),MATCH(A19,Sce2Comp!$A$21:$A$65,0))</f>
        <v>50.221371128366179</v>
      </c>
      <c r="J19" s="87">
        <f>INDEX((Sce2Comp!$BM$21:$BM$65),MATCH(A19,Sce2Comp!$A$21:$A$65,0))</f>
        <v>1255.5342782091545</v>
      </c>
      <c r="K19" s="87">
        <f t="shared" si="1"/>
        <v>34.046235009224119</v>
      </c>
      <c r="M19" s="87">
        <f>INDEX((Sce3Recycle!$BJ$21:$BJ$65),MATCH(A19,Sce3Recycle!$A$21:$A$65,0))</f>
        <v>51.552207562809109</v>
      </c>
      <c r="N19" s="87">
        <f>INDEX((Sce3Recycle!$BM$21:$BM$65),MATCH(A19,Sce3Recycle!$A$21:$A$65,0))</f>
        <v>1288.8051890702277</v>
      </c>
      <c r="O19" s="87">
        <f t="shared" si="2"/>
        <v>0.77532414815095763</v>
      </c>
      <c r="Q19" s="87">
        <f>INDEX((Sce4WTE!$BF$21:$BF$65),MATCH(A19,Sce4WTE!$A$21:$A$65,0))</f>
        <v>45.390773959850925</v>
      </c>
      <c r="R19" s="87">
        <f>INDEX((Sce4WTE!$BI$21:$BI$65),MATCH(A19,Sce4WTE!$A$21:$A$65,0))</f>
        <v>1134.769348996273</v>
      </c>
      <c r="S19" s="87">
        <f t="shared" si="3"/>
        <v>154.81116422210562</v>
      </c>
    </row>
    <row r="20" spans="1:19" x14ac:dyDescent="0.25">
      <c r="A20" s="69">
        <v>2021</v>
      </c>
      <c r="B20" s="88">
        <f>INDEX((BAUCH4!$BF$21:$BF$65),MATCH(A20,BAUCH4!$A$21:$A$65,0))</f>
        <v>53.084795816435026</v>
      </c>
      <c r="C20" s="114">
        <f>INDEX((BAUCH4!$BI$21:$BI$65),MATCH(A20,BAUCH4!$A$21:$A$65,0))</f>
        <v>1327.1198954108756</v>
      </c>
      <c r="E20" s="87">
        <f>INDEX((Sce1LFG!$BF$21:$BF$65),MATCH(A20,Sce1LFG!$A$21:$A$65,0))</f>
        <v>47.346426468420134</v>
      </c>
      <c r="F20" s="87">
        <f>INDEX((Sce1LFG!$BI$21:$BI$65),MATCH(A20,Sce1LFG!$A$21:$A$65,0))</f>
        <v>1183.6606617105033</v>
      </c>
      <c r="G20" s="87">
        <f t="shared" si="0"/>
        <v>143.45923370037235</v>
      </c>
      <c r="I20" s="87">
        <f>INDEX((Sce2Comp!$BJ$21:$BJ$65),MATCH(A20,Sce2Comp!$A$21:$A$65,0))</f>
        <v>50.909794696277167</v>
      </c>
      <c r="J20" s="87">
        <f>INDEX((Sce2Comp!$BM$21:$BM$65),MATCH(A20,Sce2Comp!$A$21:$A$65,0))</f>
        <v>1272.7448674069292</v>
      </c>
      <c r="K20" s="87">
        <f t="shared" si="1"/>
        <v>54.375028003946454</v>
      </c>
      <c r="M20" s="87">
        <f>INDEX((Sce3Recycle!$BJ$21:$BJ$65),MATCH(A20,Sce3Recycle!$A$21:$A$65,0))</f>
        <v>53.033538972867909</v>
      </c>
      <c r="N20" s="87">
        <f>INDEX((Sce3Recycle!$BM$21:$BM$65),MATCH(A20,Sce3Recycle!$A$21:$A$65,0))</f>
        <v>1325.8384743216977</v>
      </c>
      <c r="O20" s="87">
        <f t="shared" si="2"/>
        <v>1.2814210891779112</v>
      </c>
      <c r="Q20" s="87">
        <f>INDEX((Sce4WTE!$BF$21:$BF$65),MATCH(A20,Sce4WTE!$A$21:$A$65,0))</f>
        <v>41.834735563672737</v>
      </c>
      <c r="R20" s="87">
        <f>INDEX((Sce4WTE!$BI$21:$BI$65),MATCH(A20,Sce4WTE!$A$21:$A$65,0))</f>
        <v>1045.8683890918185</v>
      </c>
      <c r="S20" s="87">
        <f t="shared" si="3"/>
        <v>281.25150631905717</v>
      </c>
    </row>
    <row r="21" spans="1:19" x14ac:dyDescent="0.25">
      <c r="A21" s="69">
        <v>2022</v>
      </c>
      <c r="B21" s="88">
        <f>INDEX((BAUCH4!$BF$21:$BF$65),MATCH(A21,BAUCH4!$A$21:$A$65,0))</f>
        <v>54.605617850434193</v>
      </c>
      <c r="C21" s="114">
        <f>INDEX((BAUCH4!$BI$21:$BI$65),MATCH(A21,BAUCH4!$A$21:$A$65,0))</f>
        <v>1365.1404462608548</v>
      </c>
      <c r="E21" s="87">
        <f>INDEX((Sce1LFG!$BF$21:$BF$65),MATCH(A21,Sce1LFG!$A$21:$A$65,0))</f>
        <v>47.719574632816318</v>
      </c>
      <c r="F21" s="87">
        <f>INDEX((Sce1LFG!$BI$21:$BI$65),MATCH(A21,Sce1LFG!$A$21:$A$65,0))</f>
        <v>1192.989365820408</v>
      </c>
      <c r="G21" s="87">
        <f t="shared" si="0"/>
        <v>172.15108044044678</v>
      </c>
      <c r="I21" s="87">
        <f>INDEX((Sce2Comp!$BJ$21:$BJ$65),MATCH(A21,Sce2Comp!$A$21:$A$65,0))</f>
        <v>51.47057181463169</v>
      </c>
      <c r="J21" s="87">
        <f>INDEX((Sce2Comp!$BM$21:$BM$65),MATCH(A21,Sce2Comp!$A$21:$A$65,0))</f>
        <v>1286.7642953657923</v>
      </c>
      <c r="K21" s="87">
        <f t="shared" si="1"/>
        <v>78.376150895062437</v>
      </c>
      <c r="M21" s="87">
        <f>INDEX((Sce3Recycle!$BJ$21:$BJ$65),MATCH(A21,Sce3Recycle!$A$21:$A$65,0))</f>
        <v>54.529342090368409</v>
      </c>
      <c r="N21" s="87">
        <f>INDEX((Sce3Recycle!$BM$21:$BM$65),MATCH(A21,Sce3Recycle!$A$21:$A$65,0))</f>
        <v>1363.2335522592102</v>
      </c>
      <c r="O21" s="87">
        <f t="shared" si="2"/>
        <v>1.9068940016445595</v>
      </c>
      <c r="Q21" s="87">
        <f>INDEX((Sce4WTE!$BF$21:$BF$65),MATCH(A21,Sce4WTE!$A$21:$A$65,0))</f>
        <v>39.197348853459062</v>
      </c>
      <c r="R21" s="87">
        <f>INDEX((Sce4WTE!$BI$21:$BI$65),MATCH(A21,Sce4WTE!$A$21:$A$65,0))</f>
        <v>979.93372133647654</v>
      </c>
      <c r="S21" s="87">
        <f t="shared" si="3"/>
        <v>385.20672492437825</v>
      </c>
    </row>
    <row r="22" spans="1:19" x14ac:dyDescent="0.25">
      <c r="A22" s="69">
        <v>2023</v>
      </c>
      <c r="B22" s="88">
        <f>INDEX((BAUCH4!$BF$21:$BF$65),MATCH(A22,BAUCH4!$A$21:$A$65,0))</f>
        <v>56.147081593492992</v>
      </c>
      <c r="C22" s="114">
        <f>INDEX((BAUCH4!$BI$21:$BI$65),MATCH(A22,BAUCH4!$A$21:$A$65,0))</f>
        <v>1403.6770398373249</v>
      </c>
      <c r="E22" s="87">
        <f>INDEX((Sce1LFG!$BF$21:$BF$65),MATCH(A22,Sce1LFG!$A$21:$A$65,0))</f>
        <v>48.113364506272134</v>
      </c>
      <c r="F22" s="87">
        <f>INDEX((Sce1LFG!$BI$21:$BI$65),MATCH(A22,Sce1LFG!$A$21:$A$65,0))</f>
        <v>1202.8341126568034</v>
      </c>
      <c r="G22" s="87">
        <f t="shared" si="0"/>
        <v>200.84292718052143</v>
      </c>
      <c r="I22" s="87">
        <f>INDEX((Sce2Comp!$BJ$21:$BJ$65),MATCH(A22,Sce2Comp!$A$21:$A$65,0))</f>
        <v>51.918653408328275</v>
      </c>
      <c r="J22" s="87">
        <f>INDEX((Sce2Comp!$BM$21:$BM$65),MATCH(A22,Sce2Comp!$A$21:$A$65,0))</f>
        <v>1297.9663352082068</v>
      </c>
      <c r="K22" s="87">
        <f t="shared" si="1"/>
        <v>105.71070462911803</v>
      </c>
      <c r="M22" s="87">
        <f>INDEX((Sce3Recycle!$BJ$21:$BJ$65),MATCH(A22,Sce3Recycle!$A$21:$A$65,0))</f>
        <v>56.041097890422428</v>
      </c>
      <c r="N22" s="87">
        <f>INDEX((Sce3Recycle!$BM$21:$BM$65),MATCH(A22,Sce3Recycle!$A$21:$A$65,0))</f>
        <v>1401.0274472605606</v>
      </c>
      <c r="O22" s="87">
        <f t="shared" si="2"/>
        <v>2.6495925767642348</v>
      </c>
      <c r="Q22" s="87">
        <f>INDEX((Sce4WTE!$BF$21:$BF$65),MATCH(A22,Sce4WTE!$A$21:$A$65,0))</f>
        <v>37.300717792566104</v>
      </c>
      <c r="R22" s="87">
        <f>INDEX((Sce4WTE!$BI$21:$BI$65),MATCH(A22,Sce4WTE!$A$21:$A$65,0))</f>
        <v>932.51794481415254</v>
      </c>
      <c r="S22" s="87">
        <f t="shared" si="3"/>
        <v>471.15909502317231</v>
      </c>
    </row>
    <row r="23" spans="1:19" x14ac:dyDescent="0.25">
      <c r="A23" s="69">
        <v>2024</v>
      </c>
      <c r="B23" s="88">
        <f>INDEX((BAUCH4!$BF$21:$BF$65),MATCH(A23,BAUCH4!$A$21:$A$65,0))</f>
        <v>57.710613637581126</v>
      </c>
      <c r="C23" s="114">
        <f>INDEX((BAUCH4!$BI$21:$BI$65),MATCH(A23,BAUCH4!$A$21:$A$65,0))</f>
        <v>1442.7653409395282</v>
      </c>
      <c r="E23" s="87">
        <f>INDEX((Sce1LFG!$BF$21:$BF$65),MATCH(A23,Sce1LFG!$A$21:$A$65,0))</f>
        <v>48.529222680757293</v>
      </c>
      <c r="F23" s="87">
        <f>INDEX((Sce1LFG!$BI$21:$BI$65),MATCH(A23,Sce1LFG!$A$21:$A$65,0))</f>
        <v>1213.2305670189323</v>
      </c>
      <c r="G23" s="87">
        <f t="shared" si="0"/>
        <v>229.53477392059585</v>
      </c>
      <c r="I23" s="87">
        <f>INDEX((Sce2Comp!$BJ$21:$BJ$65),MATCH(A23,Sce2Comp!$A$21:$A$65,0))</f>
        <v>52.266177652667984</v>
      </c>
      <c r="J23" s="87">
        <f>INDEX((Sce2Comp!$BM$21:$BM$65),MATCH(A23,Sce2Comp!$A$21:$A$65,0))</f>
        <v>1306.6544413166996</v>
      </c>
      <c r="K23" s="87">
        <f t="shared" si="1"/>
        <v>136.11089962282858</v>
      </c>
      <c r="M23" s="87">
        <f>INDEX((Sce3Recycle!$BJ$21:$BJ$65),MATCH(A23,Sce3Recycle!$A$21:$A$65,0))</f>
        <v>57.570306147453216</v>
      </c>
      <c r="N23" s="87">
        <f>INDEX((Sce3Recycle!$BM$21:$BM$65),MATCH(A23,Sce3Recycle!$A$21:$A$65,0))</f>
        <v>1439.2576536863305</v>
      </c>
      <c r="O23" s="87">
        <f t="shared" si="2"/>
        <v>3.5076872531976733</v>
      </c>
      <c r="Q23" s="87">
        <f>INDEX((Sce4WTE!$BF$21:$BF$65),MATCH(A23,Sce4WTE!$A$21:$A$65,0))</f>
        <v>36.007951739964952</v>
      </c>
      <c r="R23" s="87">
        <f>INDEX((Sce4WTE!$BI$21:$BI$65),MATCH(A23,Sce4WTE!$A$21:$A$65,0))</f>
        <v>900.19879349912378</v>
      </c>
      <c r="S23" s="87">
        <f t="shared" si="3"/>
        <v>542.56654744040441</v>
      </c>
    </row>
    <row r="24" spans="1:19" x14ac:dyDescent="0.25">
      <c r="A24" s="69">
        <v>2025</v>
      </c>
      <c r="B24" s="88">
        <f>INDEX((BAUCH4!$BF$21:$BF$65),MATCH(A24,BAUCH4!$A$21:$A$65,0))</f>
        <v>59.297622920683729</v>
      </c>
      <c r="C24" s="114">
        <f>INDEX((BAUCH4!$BI$21:$BI$65),MATCH(A24,BAUCH4!$A$21:$A$65,0))</f>
        <v>1482.4405730170931</v>
      </c>
      <c r="E24" s="87">
        <f>INDEX((Sce1LFG!$BF$21:$BF$65),MATCH(A24,Sce1LFG!$A$21:$A$65,0))</f>
        <v>48.96855809425692</v>
      </c>
      <c r="F24" s="87">
        <f>INDEX((Sce1LFG!$BI$21:$BI$65),MATCH(A24,Sce1LFG!$A$21:$A$65,0))</f>
        <v>1224.2139523564231</v>
      </c>
      <c r="G24" s="87">
        <f t="shared" si="0"/>
        <v>258.22662066067005</v>
      </c>
      <c r="I24" s="87">
        <f>INDEX((Sce2Comp!$BJ$21:$BJ$65),MATCH(A24,Sce2Comp!$A$21:$A$65,0))</f>
        <v>52.522996783107665</v>
      </c>
      <c r="J24" s="87">
        <f>INDEX((Sce2Comp!$BM$21:$BM$65),MATCH(A24,Sce2Comp!$A$21:$A$65,0))</f>
        <v>1313.0749195776916</v>
      </c>
      <c r="K24" s="87">
        <f t="shared" si="1"/>
        <v>169.36565343940151</v>
      </c>
      <c r="M24" s="87">
        <f>INDEX((Sce3Recycle!$BJ$21:$BJ$65),MATCH(A24,Sce3Recycle!$A$21:$A$65,0))</f>
        <v>59.118436833508646</v>
      </c>
      <c r="N24" s="87">
        <f>INDEX((Sce3Recycle!$BM$21:$BM$65),MATCH(A24,Sce3Recycle!$A$21:$A$65,0))</f>
        <v>1477.9609208377162</v>
      </c>
      <c r="O24" s="87">
        <f t="shared" si="2"/>
        <v>4.4796521793768989</v>
      </c>
      <c r="Q24" s="87">
        <f>INDEX((Sce4WTE!$BF$21:$BF$65),MATCH(A24,Sce4WTE!$A$21:$A$65,0))</f>
        <v>35.212430128615502</v>
      </c>
      <c r="R24" s="87">
        <f>INDEX((Sce4WTE!$BI$21:$BI$65),MATCH(A24,Sce4WTE!$A$21:$A$65,0))</f>
        <v>880.31075321538754</v>
      </c>
      <c r="S24" s="87">
        <f t="shared" si="3"/>
        <v>602.12981980170559</v>
      </c>
    </row>
    <row r="25" spans="1:19" x14ac:dyDescent="0.25">
      <c r="A25" s="69">
        <v>2026</v>
      </c>
      <c r="B25" s="88">
        <f>INDEX((BAUCH4!$BF$21:$BF$65),MATCH(A25,BAUCH4!$A$21:$A$65,0))</f>
        <v>60.909474243668292</v>
      </c>
      <c r="C25" s="114">
        <f>INDEX((BAUCH4!$BI$21:$BI$65),MATCH(A25,BAUCH4!$A$21:$A$65,0))</f>
        <v>1522.7368560917073</v>
      </c>
      <c r="E25" s="87">
        <f>INDEX((Sce1LFG!$BF$21:$BF$65),MATCH(A25,Sce1LFG!$A$21:$A$65,0))</f>
        <v>49.432735547638501</v>
      </c>
      <c r="F25" s="87">
        <f>INDEX((Sce1LFG!$BI$21:$BI$65),MATCH(A25,Sce1LFG!$A$21:$A$65,0))</f>
        <v>1235.8183886909626</v>
      </c>
      <c r="G25" s="87">
        <f t="shared" si="0"/>
        <v>286.9184674007447</v>
      </c>
      <c r="I25" s="87">
        <f>INDEX((Sce2Comp!$BJ$21:$BJ$65),MATCH(A25,Sce2Comp!$A$21:$A$65,0))</f>
        <v>52.697090166715192</v>
      </c>
      <c r="J25" s="87">
        <f>INDEX((Sce2Comp!$BM$21:$BM$65),MATCH(A25,Sce2Comp!$A$21:$A$65,0))</f>
        <v>1317.4272541678797</v>
      </c>
      <c r="K25" s="87">
        <f t="shared" si="1"/>
        <v>205.30960192382759</v>
      </c>
      <c r="M25" s="87">
        <f>INDEX((Sce3Recycle!$BJ$21:$BJ$65),MATCH(A25,Sce3Recycle!$A$21:$A$65,0))</f>
        <v>60.686904265932036</v>
      </c>
      <c r="N25" s="87">
        <f>INDEX((Sce3Recycle!$BM$21:$BM$65),MATCH(A25,Sce3Recycle!$A$21:$A$65,0))</f>
        <v>1517.1726066483009</v>
      </c>
      <c r="O25" s="87">
        <f t="shared" si="2"/>
        <v>5.5642494434064247</v>
      </c>
      <c r="Q25" s="87">
        <f>INDEX((Sce4WTE!$BF$21:$BF$65),MATCH(A25,Sce4WTE!$A$21:$A$65,0))</f>
        <v>34.830172582346243</v>
      </c>
      <c r="R25" s="87">
        <f>INDEX((Sce4WTE!$BI$21:$BI$65),MATCH(A25,Sce4WTE!$A$21:$A$65,0))</f>
        <v>870.75431455865612</v>
      </c>
      <c r="S25" s="87">
        <f t="shared" si="3"/>
        <v>651.98254153305118</v>
      </c>
    </row>
    <row r="26" spans="1:19" x14ac:dyDescent="0.25">
      <c r="A26" s="69">
        <v>2027</v>
      </c>
      <c r="B26" s="88">
        <f>INDEX((BAUCH4!$BF$21:$BF$65),MATCH(A26,BAUCH4!$A$21:$A$65,0))</f>
        <v>62.547476075161377</v>
      </c>
      <c r="C26" s="114">
        <f>INDEX((BAUCH4!$BI$21:$BI$65),MATCH(A26,BAUCH4!$A$21:$A$65,0))</f>
        <v>1563.6869018790344</v>
      </c>
      <c r="E26" s="87">
        <f>INDEX((Sce1LFG!$BF$21:$BF$65),MATCH(A26,Sce1LFG!$A$21:$A$65,0))</f>
        <v>49.923063509528603</v>
      </c>
      <c r="F26" s="87">
        <f>INDEX((Sce1LFG!$BI$21:$BI$65),MATCH(A26,Sce1LFG!$A$21:$A$65,0))</f>
        <v>1248.076587738215</v>
      </c>
      <c r="G26" s="87">
        <f t="shared" si="0"/>
        <v>315.61031414081936</v>
      </c>
      <c r="I26" s="87">
        <f>INDEX((Sce2Comp!$BJ$21:$BJ$65),MATCH(A26,Sce2Comp!$A$21:$A$65,0))</f>
        <v>52.794891733234728</v>
      </c>
      <c r="J26" s="87">
        <f>INDEX((Sce2Comp!$BM$21:$BM$65),MATCH(A26,Sce2Comp!$A$21:$A$65,0))</f>
        <v>1319.8722933308682</v>
      </c>
      <c r="K26" s="87">
        <f t="shared" si="1"/>
        <v>243.81460854816623</v>
      </c>
      <c r="M26" s="87">
        <f>INDEX((Sce3Recycle!$BJ$21:$BJ$65),MATCH(A26,Sce3Recycle!$A$21:$A$65,0))</f>
        <v>62.277055495656931</v>
      </c>
      <c r="N26" s="87">
        <f>INDEX((Sce3Recycle!$BM$21:$BM$65),MATCH(A26,Sce3Recycle!$A$21:$A$65,0))</f>
        <v>1556.9263873914233</v>
      </c>
      <c r="O26" s="87">
        <f t="shared" si="2"/>
        <v>6.7605144876110899</v>
      </c>
      <c r="Q26" s="87">
        <f>INDEX((Sce4WTE!$BF$21:$BF$65),MATCH(A26,Sce4WTE!$A$21:$A$65,0))</f>
        <v>34.794358455781321</v>
      </c>
      <c r="R26" s="87">
        <f>INDEX((Sce4WTE!$BI$21:$BI$65),MATCH(A26,Sce4WTE!$A$21:$A$65,0))</f>
        <v>869.85896139453303</v>
      </c>
      <c r="S26" s="87">
        <f t="shared" si="3"/>
        <v>693.82794048450137</v>
      </c>
    </row>
    <row r="27" spans="1:19" x14ac:dyDescent="0.25">
      <c r="A27" s="69">
        <v>2028</v>
      </c>
      <c r="B27" s="88">
        <f>INDEX((BAUCH4!$BF$21:$BF$65),MATCH(A27,BAUCH4!$A$21:$A$65,0))</f>
        <v>64.212877093492153</v>
      </c>
      <c r="C27" s="114">
        <f>INDEX((BAUCH4!$BI$21:$BI$65),MATCH(A27,BAUCH4!$A$21:$A$65,0))</f>
        <v>1605.3219273373038</v>
      </c>
      <c r="E27" s="87">
        <f>INDEX((Sce1LFG!$BF$21:$BF$65),MATCH(A27,Sce1LFG!$A$21:$A$65,0))</f>
        <v>50.440790658256397</v>
      </c>
      <c r="F27" s="87">
        <f>INDEX((Sce1LFG!$BI$21:$BI$65),MATCH(A27,Sce1LFG!$A$21:$A$65,0))</f>
        <v>1261.01976645641</v>
      </c>
      <c r="G27" s="87">
        <f t="shared" si="0"/>
        <v>344.30216088089378</v>
      </c>
      <c r="I27" s="87">
        <f>INDEX((Sce2Comp!$BJ$21:$BJ$65),MATCH(A27,Sce2Comp!$A$21:$A$65,0))</f>
        <v>52.517382521065976</v>
      </c>
      <c r="J27" s="87">
        <f>INDEX((Sce2Comp!$BM$21:$BM$65),MATCH(A27,Sce2Comp!$A$21:$A$65,0))</f>
        <v>1312.9345630266494</v>
      </c>
      <c r="K27" s="87">
        <f t="shared" si="1"/>
        <v>292.38736431065445</v>
      </c>
      <c r="M27" s="87">
        <f>INDEX((Sce3Recycle!$BJ$21:$BJ$65),MATCH(A27,Sce3Recycle!$A$21:$A$65,0))</f>
        <v>63.890167388272751</v>
      </c>
      <c r="N27" s="87">
        <f>INDEX((Sce3Recycle!$BM$21:$BM$65),MATCH(A27,Sce3Recycle!$A$21:$A$65,0))</f>
        <v>1597.2541847068187</v>
      </c>
      <c r="O27" s="87">
        <f t="shared" si="2"/>
        <v>8.0677426304850997</v>
      </c>
      <c r="Q27" s="87">
        <f>INDEX((Sce4WTE!$BF$21:$BF$65),MATCH(A27,Sce4WTE!$A$21:$A$65,0))</f>
        <v>35.051344366993085</v>
      </c>
      <c r="R27" s="87">
        <f>INDEX((Sce4WTE!$BI$21:$BI$65),MATCH(A27,Sce4WTE!$A$21:$A$65,0))</f>
        <v>876.28360917482712</v>
      </c>
      <c r="S27" s="87">
        <f t="shared" si="3"/>
        <v>729.03831816247668</v>
      </c>
    </row>
    <row r="28" spans="1:19" x14ac:dyDescent="0.25">
      <c r="A28" s="69">
        <v>2029</v>
      </c>
      <c r="B28" s="88">
        <f>INDEX((BAUCH4!$BF$21:$BF$65),MATCH(A28,BAUCH4!$A$21:$A$65,0))</f>
        <v>65.906867875516468</v>
      </c>
      <c r="C28" s="114">
        <f>INDEX((BAUCH4!$BI$21:$BI$65),MATCH(A28,BAUCH4!$A$21:$A$65,0))</f>
        <v>1647.6716968879118</v>
      </c>
      <c r="E28" s="87">
        <f>INDEX((Sce1LFG!$BF$21:$BF$65),MATCH(A28,Sce1LFG!$A$21:$A$65,0))</f>
        <v>50.987107570677743</v>
      </c>
      <c r="F28" s="87">
        <f>INDEX((Sce1LFG!$BI$21:$BI$65),MATCH(A28,Sce1LFG!$A$21:$A$65,0))</f>
        <v>1274.6776892669436</v>
      </c>
      <c r="G28" s="87">
        <f t="shared" si="0"/>
        <v>372.9940076209682</v>
      </c>
      <c r="I28" s="87">
        <f>INDEX((Sce2Comp!$BJ$21:$BJ$65),MATCH(A28,Sce2Comp!$A$21:$A$65,0))</f>
        <v>52.222557170756438</v>
      </c>
      <c r="J28" s="87">
        <f>INDEX((Sce2Comp!$BM$21:$BM$65),MATCH(A28,Sce2Comp!$A$21:$A$65,0))</f>
        <v>1305.5639292689109</v>
      </c>
      <c r="K28" s="87">
        <f t="shared" si="1"/>
        <v>342.10776761900092</v>
      </c>
      <c r="M28" s="87">
        <f>INDEX((Sce3Recycle!$BJ$21:$BJ$65),MATCH(A28,Sce3Recycle!$A$21:$A$65,0))</f>
        <v>65.527448810553864</v>
      </c>
      <c r="N28" s="87">
        <f>INDEX((Sce3Recycle!$BM$21:$BM$65),MATCH(A28,Sce3Recycle!$A$21:$A$65,0))</f>
        <v>1638.1862202638465</v>
      </c>
      <c r="O28" s="87">
        <f t="shared" si="2"/>
        <v>9.4854766240653134</v>
      </c>
      <c r="Q28" s="87">
        <f>INDEX((Sce4WTE!$BF$21:$BF$65),MATCH(A28,Sce4WTE!$A$21:$A$65,0))</f>
        <v>35.557734118100832</v>
      </c>
      <c r="R28" s="87">
        <f>INDEX((Sce4WTE!$BI$21:$BI$65),MATCH(A28,Sce4WTE!$A$21:$A$65,0))</f>
        <v>888.94335295252085</v>
      </c>
      <c r="S28" s="87">
        <f t="shared" si="3"/>
        <v>758.72834393539097</v>
      </c>
    </row>
    <row r="29" spans="1:19" x14ac:dyDescent="0.25">
      <c r="A29" s="69">
        <v>2030</v>
      </c>
      <c r="B29" s="88">
        <f>INDEX((BAUCH4!$BF$21:$BF$65),MATCH(A29,BAUCH4!$A$21:$A$65,0))</f>
        <v>67.630585436104269</v>
      </c>
      <c r="C29" s="114">
        <f>INDEX((BAUCH4!$BI$21:$BI$65),MATCH(A29,BAUCH4!$A$21:$A$65,0))</f>
        <v>1690.7646359026066</v>
      </c>
      <c r="E29" s="87">
        <f>INDEX((Sce1LFG!$BF$21:$BF$65),MATCH(A29,Sce1LFG!$A$21:$A$65,0))</f>
        <v>51.563151261662561</v>
      </c>
      <c r="F29" s="87">
        <f>INDEX((Sce1LFG!$BI$21:$BI$65),MATCH(A29,Sce1LFG!$A$21:$A$65,0))</f>
        <v>1289.078781541564</v>
      </c>
      <c r="G29" s="87">
        <f t="shared" si="0"/>
        <v>401.68585436104263</v>
      </c>
      <c r="I29" s="87">
        <f>INDEX((Sce2Comp!$BJ$21:$BJ$65),MATCH(A29,Sce2Comp!$A$21:$A$65,0))</f>
        <v>51.903000571729443</v>
      </c>
      <c r="J29" s="87">
        <f>INDEX((Sce2Comp!$BM$21:$BM$65),MATCH(A29,Sce2Comp!$A$21:$A$65,0))</f>
        <v>1297.5750142932361</v>
      </c>
      <c r="K29" s="87">
        <f t="shared" si="1"/>
        <v>393.18962160937053</v>
      </c>
      <c r="M29" s="87">
        <f>INDEX((Sce3Recycle!$BJ$21:$BJ$65),MATCH(A29,Sce3Recycle!$A$21:$A$65,0))</f>
        <v>67.190045628916067</v>
      </c>
      <c r="N29" s="87">
        <f>INDEX((Sce3Recycle!$BM$21:$BM$65),MATCH(A29,Sce3Recycle!$A$21:$A$65,0))</f>
        <v>1679.7511407229017</v>
      </c>
      <c r="O29" s="87">
        <f t="shared" si="2"/>
        <v>11.013495179704933</v>
      </c>
      <c r="Q29" s="87">
        <f>INDEX((Sce4WTE!$BF$21:$BF$65),MATCH(A29,Sce4WTE!$A$21:$A$65,0))</f>
        <v>36.278194765162574</v>
      </c>
      <c r="R29" s="87">
        <f>INDEX((Sce4WTE!$BI$21:$BI$65),MATCH(A29,Sce4WTE!$A$21:$A$65,0))</f>
        <v>906.95486912906438</v>
      </c>
      <c r="S29" s="87">
        <f t="shared" si="3"/>
        <v>783.80976677354226</v>
      </c>
    </row>
    <row r="30" spans="1:19" x14ac:dyDescent="0.25">
      <c r="A30" s="97">
        <f>A29+1</f>
        <v>2031</v>
      </c>
      <c r="B30" s="88">
        <f>INDEX((BAUCH4!$BF$21:$BF$65),MATCH(A30,BAUCH4!$A$21:$A$65,0))</f>
        <v>69.385119172258527</v>
      </c>
      <c r="C30" s="114">
        <f>INDEX((BAUCH4!$BI$21:$BI$65),MATCH(A30,BAUCH4!$A$21:$A$65,0))</f>
        <v>1734.6279793064632</v>
      </c>
      <c r="E30" s="87">
        <f>INDEX((Sce1LFG!$BF$21:$BF$65),MATCH(A30,Sce1LFG!$A$21:$A$65,0))</f>
        <v>52.029203425383542</v>
      </c>
      <c r="F30" s="87">
        <f>INDEX((Sce1LFG!$BI$21:$BI$65),MATCH(A30,Sce1LFG!$A$21:$A$65,0))</f>
        <v>1300.7300856345885</v>
      </c>
      <c r="G30" s="87">
        <f t="shared" si="0"/>
        <v>433.89789367187473</v>
      </c>
      <c r="I30" s="87">
        <f>INDEX((Sce2Comp!$BJ$21:$BJ$65),MATCH(A30,Sce2Comp!$A$21:$A$65,0))</f>
        <v>51.553090898384262</v>
      </c>
      <c r="J30" s="87">
        <f>INDEX((Sce2Comp!$BM$21:$BM$65),MATCH(A30,Sce2Comp!$A$21:$A$65,0))</f>
        <v>1288.8272724596065</v>
      </c>
      <c r="K30" s="87">
        <f t="shared" si="1"/>
        <v>445.80070684685666</v>
      </c>
      <c r="M30" s="87">
        <f>INDEX((Sce3Recycle!$BJ$21:$BJ$65),MATCH(A30,Sce3Recycle!$A$21:$A$65,0))</f>
        <v>68.879047076266176</v>
      </c>
      <c r="N30" s="87">
        <f>INDEX((Sce3Recycle!$BM$21:$BM$65),MATCH(A30,Sce3Recycle!$A$21:$A$65,0))</f>
        <v>1721.9761769066545</v>
      </c>
      <c r="O30" s="87">
        <f t="shared" si="2"/>
        <v>12.65180239980873</v>
      </c>
      <c r="Q30" s="87">
        <f>INDEX((Sce4WTE!$BF$21:$BF$65),MATCH(A30,Sce4WTE!$A$21:$A$65,0))</f>
        <v>37.183807197345345</v>
      </c>
      <c r="R30" s="87">
        <f>INDEX((Sce4WTE!$BI$21:$BI$65),MATCH(A30,Sce4WTE!$A$21:$A$65,0))</f>
        <v>929.59517993363363</v>
      </c>
      <c r="S30" s="87">
        <f t="shared" si="3"/>
        <v>805.03279937282957</v>
      </c>
    </row>
    <row r="31" spans="1:19" x14ac:dyDescent="0.25">
      <c r="A31" s="97">
        <f t="shared" ref="A31:A49" si="4">A30+1</f>
        <v>2032</v>
      </c>
      <c r="B31" s="88">
        <f>INDEX((BAUCH4!$BF$21:$BF$65),MATCH(A31,BAUCH4!$A$21:$A$65,0))</f>
        <v>71.171229663913323</v>
      </c>
      <c r="C31" s="114">
        <f>INDEX((BAUCH4!$BI$21:$BI$65),MATCH(A31,BAUCH4!$A$21:$A$65,0))</f>
        <v>1779.2807415978332</v>
      </c>
      <c r="E31" s="87">
        <f>INDEX((Sce1LFG!$BF$21:$BF$65),MATCH(A31,Sce1LFG!$A$21:$A$65,0))</f>
        <v>52.526832344605047</v>
      </c>
      <c r="F31" s="87">
        <f>INDEX((Sce1LFG!$BI$21:$BI$65),MATCH(A31,Sce1LFG!$A$21:$A$65,0))</f>
        <v>1313.1708086151261</v>
      </c>
      <c r="G31" s="87">
        <f t="shared" si="0"/>
        <v>466.10993298270705</v>
      </c>
      <c r="I31" s="87">
        <f>INDEX((Sce2Comp!$BJ$21:$BJ$65),MATCH(A31,Sce2Comp!$A$21:$A$65,0))</f>
        <v>51.33275368472183</v>
      </c>
      <c r="J31" s="87">
        <f>INDEX((Sce2Comp!$BM$21:$BM$65),MATCH(A31,Sce2Comp!$A$21:$A$65,0))</f>
        <v>1283.3188421180457</v>
      </c>
      <c r="K31" s="87">
        <f t="shared" si="1"/>
        <v>495.96189947978746</v>
      </c>
      <c r="M31" s="87">
        <f>INDEX((Sce3Recycle!$BJ$21:$BJ$65),MATCH(A31,Sce3Recycle!$A$21:$A$65,0))</f>
        <v>70.598677149203212</v>
      </c>
      <c r="N31" s="87">
        <f>INDEX((Sce3Recycle!$BM$21:$BM$65),MATCH(A31,Sce3Recycle!$A$21:$A$65,0))</f>
        <v>1764.9669287300803</v>
      </c>
      <c r="O31" s="87">
        <f t="shared" si="2"/>
        <v>14.313812867752858</v>
      </c>
      <c r="Q31" s="87">
        <f>INDEX((Sce4WTE!$BF$21:$BF$65),MATCH(A31,Sce4WTE!$A$21:$A$65,0))</f>
        <v>38.250516333871246</v>
      </c>
      <c r="R31" s="87">
        <f>INDEX((Sce4WTE!$BI$21:$BI$65),MATCH(A31,Sce4WTE!$A$21:$A$65,0))</f>
        <v>956.26290834678116</v>
      </c>
      <c r="S31" s="87">
        <f t="shared" si="3"/>
        <v>823.01783325105202</v>
      </c>
    </row>
    <row r="32" spans="1:19" x14ac:dyDescent="0.25">
      <c r="A32" s="97">
        <f t="shared" si="4"/>
        <v>2033</v>
      </c>
      <c r="B32" s="88">
        <f>INDEX((BAUCH4!$BF$21:$BF$65),MATCH(A32,BAUCH4!$A$21:$A$65,0))</f>
        <v>72.989938931649618</v>
      </c>
      <c r="C32" s="114">
        <f>INDEX((BAUCH4!$BI$21:$BI$65),MATCH(A32,BAUCH4!$A$21:$A$65,0))</f>
        <v>1824.7484732912405</v>
      </c>
      <c r="E32" s="87">
        <f>INDEX((Sce1LFG!$BF$21:$BF$65),MATCH(A32,Sce1LFG!$A$21:$A$65,0))</f>
        <v>53.05706003990808</v>
      </c>
      <c r="F32" s="87">
        <f>INDEX((Sce1LFG!$BI$21:$BI$65),MATCH(A32,Sce1LFG!$A$21:$A$65,0))</f>
        <v>1326.4265009977021</v>
      </c>
      <c r="G32" s="87">
        <f t="shared" si="0"/>
        <v>498.32197229353847</v>
      </c>
      <c r="I32" s="87">
        <f>INDEX((Sce2Comp!$BJ$21:$BJ$65),MATCH(A32,Sce2Comp!$A$21:$A$65,0))</f>
        <v>51.214778376116548</v>
      </c>
      <c r="J32" s="87">
        <f>INDEX((Sce2Comp!$BM$21:$BM$65),MATCH(A32,Sce2Comp!$A$21:$A$65,0))</f>
        <v>1280.3694594029137</v>
      </c>
      <c r="K32" s="87">
        <f t="shared" si="1"/>
        <v>544.37901388832688</v>
      </c>
      <c r="M32" s="87">
        <f>INDEX((Sce3Recycle!$BJ$21:$BJ$65),MATCH(A32,Sce3Recycle!$A$21:$A$65,0))</f>
        <v>72.349844953245508</v>
      </c>
      <c r="N32" s="87">
        <f>INDEX((Sce3Recycle!$BM$21:$BM$65),MATCH(A32,Sce3Recycle!$A$21:$A$65,0))</f>
        <v>1808.7461238311378</v>
      </c>
      <c r="O32" s="87">
        <f t="shared" si="2"/>
        <v>16.002349460102778</v>
      </c>
      <c r="Q32" s="87">
        <f>INDEX((Sce4WTE!$BF$21:$BF$65),MATCH(A32,Sce4WTE!$A$21:$A$65,0))</f>
        <v>39.458736846900663</v>
      </c>
      <c r="R32" s="87">
        <f>INDEX((Sce4WTE!$BI$21:$BI$65),MATCH(A32,Sce4WTE!$A$21:$A$65,0))</f>
        <v>986.46842117251663</v>
      </c>
      <c r="S32" s="87">
        <f t="shared" si="3"/>
        <v>838.28005211872392</v>
      </c>
    </row>
    <row r="33" spans="1:19" x14ac:dyDescent="0.25">
      <c r="A33" s="97">
        <f t="shared" si="4"/>
        <v>2034</v>
      </c>
      <c r="B33" s="88">
        <f>INDEX((BAUCH4!$BF$21:$BF$65),MATCH(A33,BAUCH4!$A$21:$A$65,0))</f>
        <v>74.842240151932373</v>
      </c>
      <c r="C33" s="114">
        <f>INDEX((BAUCH4!$BI$21:$BI$65),MATCH(A33,BAUCH4!$A$21:$A$65,0))</f>
        <v>1871.0560037983093</v>
      </c>
      <c r="E33" s="87">
        <f>INDEX((Sce1LFG!$BF$21:$BF$65),MATCH(A33,Sce1LFG!$A$21:$A$65,0))</f>
        <v>53.620879687757558</v>
      </c>
      <c r="F33" s="87">
        <f>INDEX((Sce1LFG!$BI$21:$BI$65),MATCH(A33,Sce1LFG!$A$21:$A$65,0))</f>
        <v>1340.521992193939</v>
      </c>
      <c r="G33" s="87">
        <f t="shared" si="0"/>
        <v>530.53401160437033</v>
      </c>
      <c r="I33" s="87">
        <f>INDEX((Sce2Comp!$BJ$21:$BJ$65),MATCH(A33,Sce2Comp!$A$21:$A$65,0))</f>
        <v>51.177767907029242</v>
      </c>
      <c r="J33" s="87">
        <f>INDEX((Sce2Comp!$BM$21:$BM$65),MATCH(A33,Sce2Comp!$A$21:$A$65,0))</f>
        <v>1279.4441976757309</v>
      </c>
      <c r="K33" s="87">
        <f t="shared" si="1"/>
        <v>591.6118061225784</v>
      </c>
      <c r="M33" s="87">
        <f>INDEX((Sce3Recycle!$BJ$21:$BJ$65),MATCH(A33,Sce3Recycle!$A$21:$A$65,0))</f>
        <v>74.133433454378263</v>
      </c>
      <c r="N33" s="87">
        <f>INDEX((Sce3Recycle!$BM$21:$BM$65),MATCH(A33,Sce3Recycle!$A$21:$A$65,0))</f>
        <v>1853.3358363594566</v>
      </c>
      <c r="O33" s="87">
        <f t="shared" si="2"/>
        <v>17.720167438852741</v>
      </c>
      <c r="Q33" s="87">
        <f>INDEX((Sce4WTE!$BF$21:$BF$65),MATCH(A33,Sce4WTE!$A$21:$A$65,0))</f>
        <v>40.792289697514832</v>
      </c>
      <c r="R33" s="87">
        <f>INDEX((Sce4WTE!$BI$21:$BI$65),MATCH(A33,Sce4WTE!$A$21:$A$65,0))</f>
        <v>1019.8072424378709</v>
      </c>
      <c r="S33" s="87">
        <f t="shared" si="3"/>
        <v>851.24876136043849</v>
      </c>
    </row>
    <row r="34" spans="1:19" x14ac:dyDescent="0.25">
      <c r="A34" s="97">
        <f t="shared" si="4"/>
        <v>2035</v>
      </c>
      <c r="B34" s="88">
        <f>INDEX((BAUCH4!$BF$21:$BF$65),MATCH(A34,BAUCH4!$A$21:$A$65,0))</f>
        <v>76.729103320328363</v>
      </c>
      <c r="C34" s="114">
        <f>INDEX((BAUCH4!$BI$21:$BI$65),MATCH(A34,BAUCH4!$A$21:$A$65,0))</f>
        <v>1918.227583008209</v>
      </c>
      <c r="E34" s="87">
        <f>INDEX((Sce1LFG!$BF$21:$BF$65),MATCH(A34,Sce1LFG!$A$21:$A$65,0))</f>
        <v>54.219261283720272</v>
      </c>
      <c r="F34" s="87">
        <f>INDEX((Sce1LFG!$BI$21:$BI$65),MATCH(A34,Sce1LFG!$A$21:$A$65,0))</f>
        <v>1355.4815320930068</v>
      </c>
      <c r="G34" s="87">
        <f t="shared" si="0"/>
        <v>562.7460509152022</v>
      </c>
      <c r="I34" s="87">
        <f>INDEX((Sce2Comp!$BJ$21:$BJ$65),MATCH(A34,Sce2Comp!$A$21:$A$65,0))</f>
        <v>51.20467979724922</v>
      </c>
      <c r="J34" s="87">
        <f>INDEX((Sce2Comp!$BM$21:$BM$65),MATCH(A34,Sce2Comp!$A$21:$A$65,0))</f>
        <v>1280.1169949312305</v>
      </c>
      <c r="K34" s="87">
        <f t="shared" si="1"/>
        <v>638.1105880769785</v>
      </c>
      <c r="M34" s="87">
        <f>INDEX((Sce3Recycle!$BJ$21:$BJ$65),MATCH(A34,Sce3Recycle!$A$21:$A$65,0))</f>
        <v>75.950304833063825</v>
      </c>
      <c r="N34" s="87">
        <f>INDEX((Sce3Recycle!$BM$21:$BM$65),MATCH(A34,Sce3Recycle!$A$21:$A$65,0))</f>
        <v>1898.7576208265957</v>
      </c>
      <c r="O34" s="87">
        <f t="shared" si="2"/>
        <v>19.469962181613255</v>
      </c>
      <c r="Q34" s="87">
        <f>INDEX((Sce4WTE!$BF$21:$BF$65),MATCH(A34,Sce4WTE!$A$21:$A$65,0))</f>
        <v>42.237793963013921</v>
      </c>
      <c r="R34" s="87">
        <f>INDEX((Sce4WTE!$BI$21:$BI$65),MATCH(A34,Sce4WTE!$A$21:$A$65,0))</f>
        <v>1055.944849075348</v>
      </c>
      <c r="S34" s="87">
        <f t="shared" si="3"/>
        <v>862.28273393286099</v>
      </c>
    </row>
    <row r="35" spans="1:19" x14ac:dyDescent="0.25">
      <c r="A35" s="97">
        <f t="shared" si="4"/>
        <v>2036</v>
      </c>
      <c r="B35" s="88">
        <f>INDEX((BAUCH4!$BF$21:$BF$65),MATCH(A35,BAUCH4!$A$21:$A$65,0))</f>
        <v>78.651480382104324</v>
      </c>
      <c r="C35" s="114">
        <f>INDEX((BAUCH4!$BI$21:$BI$65),MATCH(A35,BAUCH4!$A$21:$A$65,0))</f>
        <v>1966.2870095526082</v>
      </c>
      <c r="E35" s="87">
        <f>INDEX((Sce1LFG!$BF$21:$BF$65),MATCH(A35,Sce1LFG!$A$21:$A$65,0))</f>
        <v>54.853156773062956</v>
      </c>
      <c r="F35" s="87">
        <f>INDEX((Sce1LFG!$BI$21:$BI$65),MATCH(A35,Sce1LFG!$A$21:$A$65,0))</f>
        <v>1371.3289193265739</v>
      </c>
      <c r="G35" s="87">
        <f t="shared" si="0"/>
        <v>594.9580902260343</v>
      </c>
      <c r="I35" s="87">
        <f>INDEX((Sce2Comp!$BJ$21:$BJ$65),MATCH(A35,Sce2Comp!$A$21:$A$65,0))</f>
        <v>51.281775506192112</v>
      </c>
      <c r="J35" s="87">
        <f>INDEX((Sce2Comp!$BM$21:$BM$65),MATCH(A35,Sce2Comp!$A$21:$A$65,0))</f>
        <v>1282.0443876548029</v>
      </c>
      <c r="K35" s="87">
        <f t="shared" si="1"/>
        <v>684.24262189780529</v>
      </c>
      <c r="M35" s="87">
        <f>INDEX((Sce3Recycle!$BJ$21:$BJ$65),MATCH(A35,Sce3Recycle!$A$21:$A$65,0))</f>
        <v>77.801305323453704</v>
      </c>
      <c r="N35" s="87">
        <f>INDEX((Sce3Recycle!$BM$21:$BM$65),MATCH(A35,Sce3Recycle!$A$21:$A$65,0))</f>
        <v>1945.0326330863427</v>
      </c>
      <c r="O35" s="87">
        <f t="shared" si="2"/>
        <v>21.254376466265512</v>
      </c>
      <c r="Q35" s="87">
        <f>INDEX((Sce4WTE!$BF$21:$BF$65),MATCH(A35,Sce4WTE!$A$21:$A$65,0))</f>
        <v>43.784179850314345</v>
      </c>
      <c r="R35" s="87">
        <f>INDEX((Sce4WTE!$BI$21:$BI$65),MATCH(A35,Sce4WTE!$A$21:$A$65,0))</f>
        <v>1094.6044962578587</v>
      </c>
      <c r="S35" s="87">
        <f t="shared" si="3"/>
        <v>871.68251329474947</v>
      </c>
    </row>
    <row r="36" spans="1:19" x14ac:dyDescent="0.25">
      <c r="A36" s="97">
        <f t="shared" si="4"/>
        <v>2037</v>
      </c>
      <c r="B36" s="88">
        <f>INDEX((BAUCH4!$BF$21:$BF$65),MATCH(A36,BAUCH4!$A$21:$A$65,0))</f>
        <v>80.610309821911216</v>
      </c>
      <c r="C36" s="114">
        <f>INDEX((BAUCH4!$BI$21:$BI$65),MATCH(A36,BAUCH4!$A$21:$A$65,0))</f>
        <v>2015.2577455477804</v>
      </c>
      <c r="E36" s="87">
        <f>INDEX((Sce1LFG!$BF$21:$BF$65),MATCH(A36,Sce1LFG!$A$21:$A$65,0))</f>
        <v>55.523504640436556</v>
      </c>
      <c r="F36" s="87">
        <f>INDEX((Sce1LFG!$BI$21:$BI$65),MATCH(A36,Sce1LFG!$A$21:$A$65,0))</f>
        <v>1388.087616010914</v>
      </c>
      <c r="G36" s="87">
        <f t="shared" si="0"/>
        <v>627.1701295368664</v>
      </c>
      <c r="I36" s="87">
        <f>INDEX((Sce2Comp!$BJ$21:$BJ$65),MATCH(A36,Sce2Comp!$A$21:$A$65,0))</f>
        <v>51.397854787031569</v>
      </c>
      <c r="J36" s="87">
        <f>INDEX((Sce2Comp!$BM$21:$BM$65),MATCH(A36,Sce2Comp!$A$21:$A$65,0))</f>
        <v>1284.9463696757891</v>
      </c>
      <c r="K36" s="87">
        <f t="shared" si="1"/>
        <v>730.31137587199123</v>
      </c>
      <c r="M36" s="87">
        <f>INDEX((Sce3Recycle!$BJ$21:$BJ$65),MATCH(A36,Sce3Recycle!$A$21:$A$65,0))</f>
        <v>79.687269528230786</v>
      </c>
      <c r="N36" s="87">
        <f>INDEX((Sce3Recycle!$BM$21:$BM$65),MATCH(A36,Sce3Recycle!$A$21:$A$65,0))</f>
        <v>1992.1817382057698</v>
      </c>
      <c r="O36" s="87">
        <f t="shared" si="2"/>
        <v>23.076007342010598</v>
      </c>
      <c r="Q36" s="87">
        <f>INDEX((Sce4WTE!$BF$21:$BF$65),MATCH(A36,Sce4WTE!$A$21:$A$65,0))</f>
        <v>45.422295338147627</v>
      </c>
      <c r="R36" s="87">
        <f>INDEX((Sce4WTE!$BI$21:$BI$65),MATCH(A36,Sce4WTE!$A$21:$A$65,0))</f>
        <v>1135.5573834536906</v>
      </c>
      <c r="S36" s="87">
        <f t="shared" si="3"/>
        <v>879.70036209408977</v>
      </c>
    </row>
    <row r="37" spans="1:19" x14ac:dyDescent="0.25">
      <c r="A37" s="97">
        <f t="shared" si="4"/>
        <v>2038</v>
      </c>
      <c r="B37" s="88">
        <f>INDEX((BAUCH4!$BF$21:$BF$65),MATCH(A37,BAUCH4!$A$21:$A$65,0))</f>
        <v>82.606520735566306</v>
      </c>
      <c r="C37" s="114">
        <f>INDEX((BAUCH4!$BI$21:$BI$65),MATCH(A37,BAUCH4!$A$21:$A$65,0))</f>
        <v>2065.1630183891575</v>
      </c>
      <c r="E37" s="87">
        <f>INDEX((Sce1LFG!$BF$21:$BF$65),MATCH(A37,Sce1LFG!$A$21:$A$65,0))</f>
        <v>56.231233981658384</v>
      </c>
      <c r="F37" s="87">
        <f>INDEX((Sce1LFG!$BI$21:$BI$65),MATCH(A37,Sce1LFG!$A$21:$A$65,0))</f>
        <v>1405.7808495414597</v>
      </c>
      <c r="G37" s="87">
        <f t="shared" si="0"/>
        <v>659.38216884769781</v>
      </c>
      <c r="I37" s="87">
        <f>INDEX((Sce2Comp!$BJ$21:$BJ$65),MATCH(A37,Sce2Comp!$A$21:$A$65,0))</f>
        <v>51.54369064512678</v>
      </c>
      <c r="J37" s="87">
        <f>INDEX((Sce2Comp!$BM$21:$BM$65),MATCH(A37,Sce2Comp!$A$21:$A$65,0))</f>
        <v>1288.5922661281695</v>
      </c>
      <c r="K37" s="87">
        <f t="shared" si="1"/>
        <v>776.570752260988</v>
      </c>
      <c r="M37" s="87">
        <f>INDEX((Sce3Recycle!$BJ$21:$BJ$65),MATCH(A37,Sce3Recycle!$A$21:$A$65,0))</f>
        <v>81.609024230900275</v>
      </c>
      <c r="N37" s="87">
        <f>INDEX((Sce3Recycle!$BM$21:$BM$65),MATCH(A37,Sce3Recycle!$A$21:$A$65,0))</f>
        <v>2040.2256057725069</v>
      </c>
      <c r="O37" s="87">
        <f t="shared" si="2"/>
        <v>24.93741261665059</v>
      </c>
      <c r="Q37" s="87">
        <f>INDEX((Sce4WTE!$BF$21:$BF$65),MATCH(A37,Sce4WTE!$A$21:$A$65,0))</f>
        <v>47.144586039829981</v>
      </c>
      <c r="R37" s="87">
        <f>INDEX((Sce4WTE!$BI$21:$BI$65),MATCH(A37,Sce4WTE!$A$21:$A$65,0))</f>
        <v>1178.6146509957496</v>
      </c>
      <c r="S37" s="87">
        <f t="shared" si="3"/>
        <v>886.54836739340794</v>
      </c>
    </row>
    <row r="38" spans="1:19" x14ac:dyDescent="0.25">
      <c r="A38" s="97">
        <f t="shared" si="4"/>
        <v>2039</v>
      </c>
      <c r="B38" s="88">
        <f>INDEX((BAUCH4!$BF$21:$BF$65),MATCH(A38,BAUCH4!$A$21:$A$65,0))</f>
        <v>84.641036423504261</v>
      </c>
      <c r="C38" s="114">
        <f>INDEX((BAUCH4!$BI$21:$BI$65),MATCH(A38,BAUCH4!$A$21:$A$65,0))</f>
        <v>2116.0259105876066</v>
      </c>
      <c r="E38" s="87">
        <f>INDEX((Sce1LFG!$BF$21:$BF$65),MATCH(A38,Sce1LFG!$A$21:$A$65,0))</f>
        <v>56.977268097163048</v>
      </c>
      <c r="F38" s="87">
        <f>INDEX((Sce1LFG!$BI$21:$BI$65),MATCH(A38,Sce1LFG!$A$21:$A$65,0))</f>
        <v>1424.4317024290763</v>
      </c>
      <c r="G38" s="87">
        <f t="shared" si="0"/>
        <v>691.59420815853036</v>
      </c>
      <c r="I38" s="87">
        <f>INDEX((Sce2Comp!$BJ$21:$BJ$65),MATCH(A38,Sce2Comp!$A$21:$A$65,0))</f>
        <v>51.711606832819179</v>
      </c>
      <c r="J38" s="87">
        <f>INDEX((Sce2Comp!$BM$21:$BM$65),MATCH(A38,Sce2Comp!$A$21:$A$65,0))</f>
        <v>1292.7901708204795</v>
      </c>
      <c r="K38" s="87">
        <f t="shared" si="1"/>
        <v>823.23573976712714</v>
      </c>
      <c r="M38" s="87">
        <f>INDEX((Sce3Recycle!$BJ$21:$BJ$65),MATCH(A38,Sce3Recycle!$A$21:$A$65,0))</f>
        <v>83.567391743986775</v>
      </c>
      <c r="N38" s="87">
        <f>INDEX((Sce3Recycle!$BM$21:$BM$65),MATCH(A38,Sce3Recycle!$A$21:$A$65,0))</f>
        <v>2089.1847935996693</v>
      </c>
      <c r="O38" s="87">
        <f t="shared" si="2"/>
        <v>26.841116987937312</v>
      </c>
      <c r="Q38" s="87">
        <f>INDEX((Sce4WTE!$BF$21:$BF$65),MATCH(A38,Sce4WTE!$A$21:$A$65,0))</f>
        <v>48.944832973110714</v>
      </c>
      <c r="R38" s="87">
        <f>INDEX((Sce4WTE!$BI$21:$BI$65),MATCH(A38,Sce4WTE!$A$21:$A$65,0))</f>
        <v>1223.6208243277679</v>
      </c>
      <c r="S38" s="87">
        <f t="shared" si="3"/>
        <v>892.40508625983875</v>
      </c>
    </row>
    <row r="39" spans="1:19" x14ac:dyDescent="0.25">
      <c r="A39" s="97">
        <f t="shared" si="4"/>
        <v>2040</v>
      </c>
      <c r="B39" s="88">
        <f>INDEX((BAUCH4!$BF$21:$BF$65),MATCH(A39,BAUCH4!$A$21:$A$65,0))</f>
        <v>86.714777552832174</v>
      </c>
      <c r="C39" s="114">
        <f>INDEX((BAUCH4!$BI$21:$BI$65),MATCH(A39,BAUCH4!$A$21:$A$65,0))</f>
        <v>2167.8694388208041</v>
      </c>
      <c r="E39" s="87">
        <f>INDEX((Sce1LFG!$BF$21:$BF$65),MATCH(A39,Sce1LFG!$A$21:$A$65,0))</f>
        <v>57.762527654057692</v>
      </c>
      <c r="F39" s="87">
        <f>INDEX((Sce1LFG!$BI$21:$BI$65),MATCH(A39,Sce1LFG!$A$21:$A$65,0))</f>
        <v>1444.0631913514424</v>
      </c>
      <c r="G39" s="87">
        <f t="shared" si="0"/>
        <v>723.80624746936178</v>
      </c>
      <c r="I39" s="87">
        <f>INDEX((Sce2Comp!$BJ$21:$BJ$65),MATCH(A39,Sce2Comp!$A$21:$A$65,0))</f>
        <v>51.895157694441572</v>
      </c>
      <c r="J39" s="87">
        <f>INDEX((Sce2Comp!$BM$21:$BM$65),MATCH(A39,Sce2Comp!$A$21:$A$65,0))</f>
        <v>1297.3789423610392</v>
      </c>
      <c r="K39" s="87">
        <f t="shared" si="1"/>
        <v>870.49049645976493</v>
      </c>
      <c r="M39" s="87">
        <f>INDEX((Sce3Recycle!$BJ$21:$BJ$65),MATCH(A39,Sce3Recycle!$A$21:$A$65,0))</f>
        <v>85.563192839031927</v>
      </c>
      <c r="N39" s="87">
        <f>INDEX((Sce3Recycle!$BM$21:$BM$65),MATCH(A39,Sce3Recycle!$A$21:$A$65,0))</f>
        <v>2139.0798209757982</v>
      </c>
      <c r="O39" s="87">
        <f t="shared" si="2"/>
        <v>28.789617845005978</v>
      </c>
      <c r="Q39" s="87">
        <f>INDEX((Sce4WTE!$BF$21:$BF$65),MATCH(A39,Sce4WTE!$A$21:$A$65,0))</f>
        <v>50.817936593992819</v>
      </c>
      <c r="R39" s="87">
        <f>INDEX((Sce4WTE!$BI$21:$BI$65),MATCH(A39,Sce4WTE!$A$21:$A$65,0))</f>
        <v>1270.4484148498204</v>
      </c>
      <c r="S39" s="87">
        <f t="shared" si="3"/>
        <v>897.4210239709837</v>
      </c>
    </row>
    <row r="40" spans="1:19" x14ac:dyDescent="0.25">
      <c r="A40" s="97">
        <f t="shared" si="4"/>
        <v>2041</v>
      </c>
      <c r="B40" s="88">
        <f>INDEX((BAUCH4!$BF$21:$BF$65),MATCH(A40,BAUCH4!$A$21:$A$65,0))</f>
        <v>88.828664936707952</v>
      </c>
      <c r="C40" s="114">
        <f>INDEX((BAUCH4!$BI$21:$BI$65),MATCH(A40,BAUCH4!$A$21:$A$65,0))</f>
        <v>2220.7166234176989</v>
      </c>
      <c r="E40" s="87">
        <f>INDEX((Sce1LFG!$BF$21:$BF$65),MATCH(A40,Sce1LFG!$A$21:$A$65,0))</f>
        <v>58.196292641692146</v>
      </c>
      <c r="F40" s="87">
        <f>INDEX((Sce1LFG!$BI$21:$BI$65),MATCH(A40,Sce1LFG!$A$21:$A$65,0))</f>
        <v>1454.9073160423036</v>
      </c>
      <c r="G40" s="87">
        <f t="shared" si="0"/>
        <v>765.80930737539529</v>
      </c>
      <c r="I40" s="87">
        <f>INDEX((Sce2Comp!$BJ$21:$BJ$65),MATCH(A40,Sce2Comp!$A$21:$A$65,0))</f>
        <v>52.088882359176587</v>
      </c>
      <c r="J40" s="87">
        <f>INDEX((Sce2Comp!$BM$21:$BM$65),MATCH(A40,Sce2Comp!$A$21:$A$65,0))</f>
        <v>1302.2220589794147</v>
      </c>
      <c r="K40" s="87">
        <f t="shared" si="1"/>
        <v>918.49456443828421</v>
      </c>
      <c r="M40" s="87">
        <f>INDEX((Sce3Recycle!$BJ$21:$BJ$65),MATCH(A40,Sce3Recycle!$A$21:$A$65,0))</f>
        <v>87.597249306140156</v>
      </c>
      <c r="N40" s="87">
        <f>INDEX((Sce3Recycle!$BM$21:$BM$65),MATCH(A40,Sce3Recycle!$A$21:$A$65,0))</f>
        <v>2189.9312326535037</v>
      </c>
      <c r="O40" s="87">
        <f t="shared" si="2"/>
        <v>30.785390764195199</v>
      </c>
      <c r="Q40" s="87">
        <f>INDEX((Sce4WTE!$BF$21:$BF$65),MATCH(A40,Sce4WTE!$A$21:$A$65,0))</f>
        <v>52.759738127128237</v>
      </c>
      <c r="R40" s="87">
        <f>INDEX((Sce4WTE!$BI$21:$BI$65),MATCH(A40,Sce4WTE!$A$21:$A$65,0))</f>
        <v>1318.993453178206</v>
      </c>
      <c r="S40" s="87">
        <f t="shared" si="3"/>
        <v>901.7231702394929</v>
      </c>
    </row>
    <row r="41" spans="1:19" x14ac:dyDescent="0.25">
      <c r="A41" s="97">
        <f t="shared" si="4"/>
        <v>2042</v>
      </c>
      <c r="B41" s="88">
        <f>INDEX((BAUCH4!$BF$21:$BF$65),MATCH(A41,BAUCH4!$A$21:$A$65,0))</f>
        <v>90.983621978293002</v>
      </c>
      <c r="C41" s="114">
        <f>INDEX((BAUCH4!$BI$21:$BI$65),MATCH(A41,BAUCH4!$A$21:$A$65,0))</f>
        <v>2274.5905494573249</v>
      </c>
      <c r="E41" s="87">
        <f>INDEX((Sce1LFG!$BF$21:$BF$65),MATCH(A41,Sce1LFG!$A$21:$A$65,0))</f>
        <v>58.671127287035887</v>
      </c>
      <c r="F41" s="87">
        <f>INDEX((Sce1LFG!$BI$21:$BI$65),MATCH(A41,Sce1LFG!$A$21:$A$65,0))</f>
        <v>1466.7781821758972</v>
      </c>
      <c r="G41" s="87">
        <f t="shared" si="0"/>
        <v>807.81236728142767</v>
      </c>
      <c r="I41" s="87">
        <f>INDEX((Sce2Comp!$BJ$21:$BJ$65),MATCH(A41,Sce2Comp!$A$21:$A$65,0))</f>
        <v>52.288113612884153</v>
      </c>
      <c r="J41" s="87">
        <f>INDEX((Sce2Comp!$BM$21:$BM$65),MATCH(A41,Sce2Comp!$A$21:$A$65,0))</f>
        <v>1307.2028403221038</v>
      </c>
      <c r="K41" s="87">
        <f t="shared" si="1"/>
        <v>967.38770913522103</v>
      </c>
      <c r="M41" s="87">
        <f>INDEX((Sce3Recycle!$BJ$21:$BJ$65),MATCH(A41,Sce3Recycle!$A$21:$A$65,0))</f>
        <v>89.670386189415524</v>
      </c>
      <c r="N41" s="87">
        <f>INDEX((Sce3Recycle!$BM$21:$BM$65),MATCH(A41,Sce3Recycle!$A$21:$A$65,0))</f>
        <v>2241.7596547353883</v>
      </c>
      <c r="O41" s="87">
        <f t="shared" si="2"/>
        <v>32.830894721936602</v>
      </c>
      <c r="Q41" s="87">
        <f>INDEX((Sce4WTE!$BF$21:$BF$65),MATCH(A41,Sce4WTE!$A$21:$A$65,0))</f>
        <v>54.766871200684029</v>
      </c>
      <c r="R41" s="87">
        <f>INDEX((Sce4WTE!$BI$21:$BI$65),MATCH(A41,Sce4WTE!$A$21:$A$65,0))</f>
        <v>1369.1717800171007</v>
      </c>
      <c r="S41" s="87">
        <f t="shared" si="3"/>
        <v>905.4187694402242</v>
      </c>
    </row>
    <row r="42" spans="1:19" x14ac:dyDescent="0.25">
      <c r="A42" s="97">
        <f t="shared" si="4"/>
        <v>2043</v>
      </c>
      <c r="B42" s="88">
        <f>INDEX((BAUCH4!$BF$21:$BF$65),MATCH(A42,BAUCH4!$A$21:$A$65,0))</f>
        <v>93.180576823300044</v>
      </c>
      <c r="C42" s="114">
        <f>INDEX((BAUCH4!$BI$21:$BI$65),MATCH(A42,BAUCH4!$A$21:$A$65,0))</f>
        <v>2329.5144205825009</v>
      </c>
      <c r="E42" s="87">
        <f>INDEX((Sce1LFG!$BF$21:$BF$65),MATCH(A42,Sce1LFG!$A$21:$A$65,0))</f>
        <v>59.187959735801591</v>
      </c>
      <c r="F42" s="87">
        <f>INDEX((Sce1LFG!$BI$21:$BI$65),MATCH(A42,Sce1LFG!$A$21:$A$65,0))</f>
        <v>1479.6989933950397</v>
      </c>
      <c r="G42" s="87">
        <f t="shared" si="0"/>
        <v>849.81542718746118</v>
      </c>
      <c r="I42" s="87">
        <f>INDEX((Sce2Comp!$BJ$21:$BJ$65),MATCH(A42,Sce2Comp!$A$21:$A$65,0))</f>
        <v>52.488827506538847</v>
      </c>
      <c r="J42" s="87">
        <f>INDEX((Sce2Comp!$BM$21:$BM$65),MATCH(A42,Sce2Comp!$A$21:$A$65,0))</f>
        <v>1312.2206876634712</v>
      </c>
      <c r="K42" s="87">
        <f t="shared" si="1"/>
        <v>1017.2937329190297</v>
      </c>
      <c r="M42" s="87">
        <f>INDEX((Sce3Recycle!$BJ$21:$BJ$65),MATCH(A42,Sce3Recycle!$A$21:$A$65,0))</f>
        <v>91.783433741461579</v>
      </c>
      <c r="N42" s="87">
        <f>INDEX((Sce3Recycle!$BM$21:$BM$65),MATCH(A42,Sce3Recycle!$A$21:$A$65,0))</f>
        <v>2294.5858435365394</v>
      </c>
      <c r="O42" s="87">
        <f t="shared" si="2"/>
        <v>34.928577045961447</v>
      </c>
      <c r="Q42" s="87">
        <f>INDEX((Sce4WTE!$BF$21:$BF$65),MATCH(A42,Sce4WTE!$A$21:$A$65,0))</f>
        <v>56.83663827096391</v>
      </c>
      <c r="R42" s="87">
        <f>INDEX((Sce4WTE!$BI$21:$BI$65),MATCH(A42,Sce4WTE!$A$21:$A$65,0))</f>
        <v>1420.9159567740978</v>
      </c>
      <c r="S42" s="87">
        <f t="shared" si="3"/>
        <v>908.59846380840304</v>
      </c>
    </row>
    <row r="43" spans="1:19" x14ac:dyDescent="0.25">
      <c r="A43" s="97">
        <f t="shared" si="4"/>
        <v>2044</v>
      </c>
      <c r="B43" s="88">
        <f>INDEX((BAUCH4!$BF$21:$BF$65),MATCH(A43,BAUCH4!$A$21:$A$65,0))</f>
        <v>95.420464261091382</v>
      </c>
      <c r="C43" s="114">
        <f>INDEX((BAUCH4!$BI$21:$BI$65),MATCH(A43,BAUCH4!$A$21:$A$65,0))</f>
        <v>2385.5116065272846</v>
      </c>
      <c r="E43" s="87">
        <f>INDEX((Sce1LFG!$BF$21:$BF$65),MATCH(A43,Sce1LFG!$A$21:$A$65,0))</f>
        <v>59.747724777351621</v>
      </c>
      <c r="F43" s="87">
        <f>INDEX((Sce1LFG!$BI$21:$BI$65),MATCH(A43,Sce1LFG!$A$21:$A$65,0))</f>
        <v>1493.6931194337906</v>
      </c>
      <c r="G43" s="87">
        <f t="shared" si="0"/>
        <v>891.81848709349401</v>
      </c>
      <c r="I43" s="87">
        <f>INDEX((Sce2Comp!$BJ$21:$BJ$65),MATCH(A43,Sce2Comp!$A$21:$A$65,0))</f>
        <v>52.687523715988014</v>
      </c>
      <c r="J43" s="87">
        <f>INDEX((Sce2Comp!$BM$21:$BM$65),MATCH(A43,Sce2Comp!$A$21:$A$65,0))</f>
        <v>1317.1880928997005</v>
      </c>
      <c r="K43" s="87">
        <f t="shared" si="1"/>
        <v>1068.3235136275841</v>
      </c>
      <c r="M43" s="87">
        <f>INDEX((Sce3Recycle!$BJ$21:$BJ$65),MATCH(A43,Sce3Recycle!$A$21:$A$65,0))</f>
        <v>93.937229136107533</v>
      </c>
      <c r="N43" s="87">
        <f>INDEX((Sce3Recycle!$BM$21:$BM$65),MATCH(A43,Sce3Recycle!$A$21:$A$65,0))</f>
        <v>2348.4307284026881</v>
      </c>
      <c r="O43" s="87">
        <f t="shared" si="2"/>
        <v>37.080878124596438</v>
      </c>
      <c r="Q43" s="87">
        <f>INDEX((Sce4WTE!$BF$21:$BF$65),MATCH(A43,Sce4WTE!$A$21:$A$65,0))</f>
        <v>58.96690744173933</v>
      </c>
      <c r="R43" s="87">
        <f>INDEX((Sce4WTE!$BI$21:$BI$65),MATCH(A43,Sce4WTE!$A$21:$A$65,0))</f>
        <v>1474.1726860434833</v>
      </c>
      <c r="S43" s="87">
        <f t="shared" si="3"/>
        <v>911.3389204838013</v>
      </c>
    </row>
    <row r="44" spans="1:19" x14ac:dyDescent="0.25">
      <c r="A44" s="97">
        <f t="shared" si="4"/>
        <v>2045</v>
      </c>
      <c r="B44" s="88">
        <f>INDEX((BAUCH4!$BF$21:$BF$65),MATCH(A44,BAUCH4!$A$21:$A$65,0))</f>
        <v>97.704227409957326</v>
      </c>
      <c r="C44" s="114">
        <f>INDEX((BAUCH4!$BI$21:$BI$65),MATCH(A44,BAUCH4!$A$21:$A$65,0))</f>
        <v>2442.6056852489332</v>
      </c>
      <c r="E44" s="87">
        <f>INDEX((Sce1LFG!$BF$21:$BF$65),MATCH(A44,Sce1LFG!$A$21:$A$65,0))</f>
        <v>60.351365529976242</v>
      </c>
      <c r="F44" s="87">
        <f>INDEX((Sce1LFG!$BI$21:$BI$65),MATCH(A44,Sce1LFG!$A$21:$A$65,0))</f>
        <v>1508.7841382494059</v>
      </c>
      <c r="G44" s="87">
        <f t="shared" si="0"/>
        <v>933.8215469995273</v>
      </c>
      <c r="I44" s="87">
        <f>INDEX((Sce2Comp!$BJ$21:$BJ$65),MATCH(A44,Sce2Comp!$A$21:$A$65,0))</f>
        <v>52.88112942018973</v>
      </c>
      <c r="J44" s="87">
        <f>INDEX((Sce2Comp!$BM$21:$BM$65),MATCH(A44,Sce2Comp!$A$21:$A$65,0))</f>
        <v>1322.0282355047432</v>
      </c>
      <c r="K44" s="87">
        <f t="shared" si="1"/>
        <v>1120.5774497441901</v>
      </c>
      <c r="M44" s="87">
        <f>INDEX((Sce3Recycle!$BJ$21:$BJ$65),MATCH(A44,Sce3Recycle!$A$21:$A$65,0))</f>
        <v>96.132617974247665</v>
      </c>
      <c r="N44" s="87">
        <f>INDEX((Sce3Recycle!$BM$21:$BM$65),MATCH(A44,Sce3Recycle!$A$21:$A$65,0))</f>
        <v>2403.3154493561915</v>
      </c>
      <c r="O44" s="87">
        <f t="shared" si="2"/>
        <v>39.290235892741748</v>
      </c>
      <c r="Q44" s="87">
        <f>INDEX((Sce4WTE!$BF$21:$BF$65),MATCH(A44,Sce4WTE!$A$21:$A$65,0))</f>
        <v>61.156026142911763</v>
      </c>
      <c r="R44" s="87">
        <f>INDEX((Sce4WTE!$BI$21:$BI$65),MATCH(A44,Sce4WTE!$A$21:$A$65,0))</f>
        <v>1528.900653572794</v>
      </c>
      <c r="S44" s="87">
        <f t="shared" si="3"/>
        <v>913.70503167613924</v>
      </c>
    </row>
    <row r="45" spans="1:19" x14ac:dyDescent="0.25">
      <c r="A45" s="97">
        <f t="shared" si="4"/>
        <v>2046</v>
      </c>
      <c r="B45" s="88">
        <f>INDEX((BAUCH4!$BF$21:$BF$65),MATCH(A45,BAUCH4!$A$21:$A$65,0))</f>
        <v>100.03281921794849</v>
      </c>
      <c r="C45" s="114">
        <f>INDEX((BAUCH4!$BI$21:$BI$65),MATCH(A45,BAUCH4!$A$21:$A$65,0))</f>
        <v>2500.8204804487123</v>
      </c>
      <c r="E45" s="87">
        <f>INDEX((Sce1LFG!$BF$21:$BF$65),MATCH(A45,Sce1LFG!$A$21:$A$65,0))</f>
        <v>60.999834941726064</v>
      </c>
      <c r="F45" s="87">
        <f>INDEX((Sce1LFG!$BI$21:$BI$65),MATCH(A45,Sce1LFG!$A$21:$A$65,0))</f>
        <v>1524.9958735431517</v>
      </c>
      <c r="G45" s="87">
        <f t="shared" si="0"/>
        <v>975.82460690556059</v>
      </c>
      <c r="I45" s="87">
        <f>INDEX((Sce2Comp!$BJ$21:$BJ$65),MATCH(A45,Sce2Comp!$A$21:$A$65,0))</f>
        <v>53.066921394433017</v>
      </c>
      <c r="J45" s="87">
        <f>INDEX((Sce2Comp!$BM$21:$BM$65),MATCH(A45,Sce2Comp!$A$21:$A$65,0))</f>
        <v>1326.6730348608255</v>
      </c>
      <c r="K45" s="87">
        <f t="shared" si="1"/>
        <v>1174.1474455878868</v>
      </c>
      <c r="M45" s="87">
        <f>INDEX((Sce3Recycle!$BJ$21:$BJ$65),MATCH(A45,Sce3Recycle!$A$21:$A$65,0))</f>
        <v>98.3704556134754</v>
      </c>
      <c r="N45" s="87">
        <f>INDEX((Sce3Recycle!$BM$21:$BM$65),MATCH(A45,Sce3Recycle!$A$21:$A$65,0))</f>
        <v>2459.2613903368851</v>
      </c>
      <c r="O45" s="87">
        <f t="shared" si="2"/>
        <v>41.559090111827118</v>
      </c>
      <c r="Q45" s="87">
        <f>INDEX((Sce4WTE!$BF$21:$BF$65),MATCH(A45,Sce4WTE!$A$21:$A$65,0))</f>
        <v>63.402748801454699</v>
      </c>
      <c r="R45" s="87">
        <f>INDEX((Sce4WTE!$BI$21:$BI$65),MATCH(A45,Sce4WTE!$A$21:$A$65,0))</f>
        <v>1585.0687200363675</v>
      </c>
      <c r="S45" s="87">
        <f t="shared" si="3"/>
        <v>915.75176041234477</v>
      </c>
    </row>
    <row r="46" spans="1:19" x14ac:dyDescent="0.25">
      <c r="A46" s="97">
        <f t="shared" si="4"/>
        <v>2047</v>
      </c>
      <c r="B46" s="88">
        <f>INDEX((BAUCH4!$BF$21:$BF$65),MATCH(A46,BAUCH4!$A$21:$A$65,0))</f>
        <v>102.40720380664183</v>
      </c>
      <c r="C46" s="114">
        <f>INDEX((BAUCH4!$BI$21:$BI$65),MATCH(A46,BAUCH4!$A$21:$A$65,0))</f>
        <v>2560.1800951660457</v>
      </c>
      <c r="E46" s="87">
        <f>INDEX((Sce1LFG!$BF$21:$BF$65),MATCH(A46,Sce1LFG!$A$21:$A$65,0))</f>
        <v>61.694097134178087</v>
      </c>
      <c r="F46" s="87">
        <f>INDEX((Sce1LFG!$BI$21:$BI$65),MATCH(A46,Sce1LFG!$A$21:$A$65,0))</f>
        <v>1542.3524283544521</v>
      </c>
      <c r="G46" s="87">
        <f t="shared" si="0"/>
        <v>1017.8276668115936</v>
      </c>
      <c r="I46" s="87">
        <f>INDEX((Sce2Comp!$BJ$21:$BJ$65),MATCH(A46,Sce2Comp!$A$21:$A$65,0))</f>
        <v>53.242462379456292</v>
      </c>
      <c r="J46" s="87">
        <f>INDEX((Sce2Comp!$BM$21:$BM$65),MATCH(A46,Sce2Comp!$A$21:$A$65,0))</f>
        <v>1331.0615594864073</v>
      </c>
      <c r="K46" s="87">
        <f t="shared" si="1"/>
        <v>1229.1185356796384</v>
      </c>
      <c r="M46" s="87">
        <f>INDEX((Sce3Recycle!$BJ$21:$BJ$65),MATCH(A46,Sce3Recycle!$A$21:$A$65,0))</f>
        <v>100.65160834824337</v>
      </c>
      <c r="N46" s="87">
        <f>INDEX((Sce3Recycle!$BM$21:$BM$65),MATCH(A46,Sce3Recycle!$A$21:$A$65,0))</f>
        <v>2516.2902087060843</v>
      </c>
      <c r="O46" s="87">
        <f t="shared" si="2"/>
        <v>43.889886459961417</v>
      </c>
      <c r="Q46" s="87">
        <f>INDEX((Sce4WTE!$BF$21:$BF$65),MATCH(A46,Sce4WTE!$A$21:$A$65,0))</f>
        <v>65.706176163259641</v>
      </c>
      <c r="R46" s="87">
        <f>INDEX((Sce4WTE!$BI$21:$BI$65),MATCH(A46,Sce4WTE!$A$21:$A$65,0))</f>
        <v>1642.6544040814911</v>
      </c>
      <c r="S46" s="87">
        <f t="shared" si="3"/>
        <v>917.52569108455464</v>
      </c>
    </row>
    <row r="47" spans="1:19" x14ac:dyDescent="0.25">
      <c r="A47" s="97">
        <f t="shared" si="4"/>
        <v>2048</v>
      </c>
      <c r="B47" s="88">
        <f>INDEX((BAUCH4!$BF$21:$BF$65),MATCH(A47,BAUCH4!$A$21:$A$65,0))</f>
        <v>104.82835768157628</v>
      </c>
      <c r="C47" s="114">
        <f>INDEX((BAUCH4!$BI$21:$BI$65),MATCH(A47,BAUCH4!$A$21:$A$65,0))</f>
        <v>2620.7089420394068</v>
      </c>
      <c r="E47" s="87">
        <f>INDEX((Sce1LFG!$BF$21:$BF$65),MATCH(A47,Sce1LFG!$A$21:$A$65,0))</f>
        <v>62.435128612871225</v>
      </c>
      <c r="F47" s="87">
        <f>INDEX((Sce1LFG!$BI$21:$BI$65),MATCH(A47,Sce1LFG!$A$21:$A$65,0))</f>
        <v>1560.8782153217805</v>
      </c>
      <c r="G47" s="87">
        <f t="shared" si="0"/>
        <v>1059.8307267176262</v>
      </c>
      <c r="I47" s="87">
        <f>INDEX((Sce2Comp!$BJ$21:$BJ$65),MATCH(A47,Sce2Comp!$A$21:$A$65,0))</f>
        <v>53.405548761991291</v>
      </c>
      <c r="J47" s="87">
        <f>INDEX((Sce2Comp!$BM$21:$BM$65),MATCH(A47,Sce2Comp!$A$21:$A$65,0))</f>
        <v>1335.1387190497824</v>
      </c>
      <c r="K47" s="87">
        <f t="shared" si="1"/>
        <v>1285.5702229896244</v>
      </c>
      <c r="M47" s="87">
        <f>INDEX((Sce3Recycle!$BJ$21:$BJ$65),MATCH(A47,Sce3Recycle!$A$21:$A$65,0))</f>
        <v>102.97695446367791</v>
      </c>
      <c r="N47" s="87">
        <f>INDEX((Sce3Recycle!$BM$21:$BM$65),MATCH(A47,Sce3Recycle!$A$21:$A$65,0))</f>
        <v>2574.423861591948</v>
      </c>
      <c r="O47" s="87">
        <f t="shared" si="2"/>
        <v>46.285080447458768</v>
      </c>
      <c r="Q47" s="87">
        <f>INDEX((Sce4WTE!$BF$21:$BF$65),MATCH(A47,Sce4WTE!$A$21:$A$65,0))</f>
        <v>68.065704342425278</v>
      </c>
      <c r="R47" s="87">
        <f>INDEX((Sce4WTE!$BI$21:$BI$65),MATCH(A47,Sce4WTE!$A$21:$A$65,0))</f>
        <v>1701.642608560632</v>
      </c>
      <c r="S47" s="87">
        <f t="shared" si="3"/>
        <v>919.06633347877482</v>
      </c>
    </row>
    <row r="48" spans="1:19" x14ac:dyDescent="0.25">
      <c r="A48" s="97">
        <f t="shared" si="4"/>
        <v>2049</v>
      </c>
      <c r="B48" s="88">
        <f>INDEX((BAUCH4!$BF$21:$BF$65),MATCH(A48,BAUCH4!$A$21:$A$65,0))</f>
        <v>107.29727082983453</v>
      </c>
      <c r="C48" s="114">
        <f>INDEX((BAUCH4!$BI$21:$BI$65),MATCH(A48,BAUCH4!$A$21:$A$65,0))</f>
        <v>2682.4317707458631</v>
      </c>
      <c r="E48" s="87">
        <f>INDEX((Sce1LFG!$BF$21:$BF$65),MATCH(A48,Sce1LFG!$A$21:$A$65,0))</f>
        <v>63.22391936488814</v>
      </c>
      <c r="F48" s="87">
        <f>INDEX((Sce1LFG!$BI$21:$BI$65),MATCH(A48,Sce1LFG!$A$21:$A$65,0))</f>
        <v>1580.5979841222036</v>
      </c>
      <c r="G48" s="87">
        <f t="shared" si="0"/>
        <v>1101.8337866236595</v>
      </c>
      <c r="I48" s="87">
        <f>INDEX((Sce2Comp!$BJ$21:$BJ$65),MATCH(A48,Sce2Comp!$A$21:$A$65,0))</f>
        <v>53.554167306192049</v>
      </c>
      <c r="J48" s="87">
        <f>INDEX((Sce2Comp!$BM$21:$BM$65),MATCH(A48,Sce2Comp!$A$21:$A$65,0))</f>
        <v>1338.8541826548012</v>
      </c>
      <c r="K48" s="87">
        <f t="shared" si="1"/>
        <v>1343.5775880910619</v>
      </c>
      <c r="M48" s="87">
        <f>INDEX((Sce3Recycle!$BJ$21:$BJ$65),MATCH(A48,Sce3Recycle!$A$21:$A$65,0))</f>
        <v>105.34738518295748</v>
      </c>
      <c r="N48" s="87">
        <f>INDEX((Sce3Recycle!$BM$21:$BM$65),MATCH(A48,Sce3Recycle!$A$21:$A$65,0))</f>
        <v>2633.6846295739369</v>
      </c>
      <c r="O48" s="87">
        <f t="shared" si="2"/>
        <v>48.74714117192616</v>
      </c>
      <c r="Q48" s="87">
        <f>INDEX((Sce4WTE!$BF$21:$BF$65),MATCH(A48,Sce4WTE!$A$21:$A$65,0))</f>
        <v>70.480982009965999</v>
      </c>
      <c r="R48" s="87">
        <f>INDEX((Sce4WTE!$BI$21:$BI$65),MATCH(A48,Sce4WTE!$A$21:$A$65,0))</f>
        <v>1762.02455024915</v>
      </c>
      <c r="S48" s="87">
        <f t="shared" si="3"/>
        <v>920.40722049671308</v>
      </c>
    </row>
    <row r="49" spans="1:19" x14ac:dyDescent="0.25">
      <c r="A49" s="97">
        <f t="shared" si="4"/>
        <v>2050</v>
      </c>
      <c r="B49" s="88">
        <f>INDEX((BAUCH4!$BF$21:$BF$65),MATCH(A49,BAUCH4!$A$21:$A$65,0))</f>
        <v>109.81494772237539</v>
      </c>
      <c r="C49" s="114">
        <f>INDEX((BAUCH4!$BI$21:$BI$65),MATCH(A49,BAUCH4!$A$21:$A$65,0))</f>
        <v>2745.373693059385</v>
      </c>
      <c r="E49" s="87">
        <f>INDEX((Sce1LFG!$BF$21:$BF$65),MATCH(A49,Sce1LFG!$A$21:$A$65,0))</f>
        <v>64.061473861187693</v>
      </c>
      <c r="F49" s="87">
        <f>INDEX((Sce1LFG!$BI$21:$BI$65),MATCH(A49,Sce1LFG!$A$21:$A$65,0))</f>
        <v>1601.5368465296924</v>
      </c>
      <c r="G49" s="87">
        <f>C49-F49</f>
        <v>1143.8368465296926</v>
      </c>
      <c r="I49" s="87">
        <f>INDEX((Sce2Comp!$BJ$21:$BJ$65),MATCH(A49,Sce2Comp!$A$21:$A$65,0))</f>
        <v>53.686459189985975</v>
      </c>
      <c r="J49" s="87">
        <f>INDEX((Sce2Comp!$BM$21:$BM$65),MATCH(A49,Sce2Comp!$A$21:$A$65,0))</f>
        <v>1342.1614797496493</v>
      </c>
      <c r="K49" s="87">
        <f t="shared" si="1"/>
        <v>1403.2122133097357</v>
      </c>
      <c r="M49" s="87">
        <f>INDEX((Sce3Recycle!$BJ$21:$BJ$65),MATCH(A49,Sce3Recycle!$A$21:$A$65,0))</f>
        <v>107.76380552532737</v>
      </c>
      <c r="N49" s="87">
        <f>INDEX((Sce3Recycle!$BM$21:$BM$65),MATCH(A49,Sce3Recycle!$A$21:$A$65,0))</f>
        <v>2694.0951381331843</v>
      </c>
      <c r="O49" s="87">
        <f t="shared" si="2"/>
        <v>51.278554926200741</v>
      </c>
      <c r="Q49" s="87">
        <f>INDEX((Sce4WTE!$BF$21:$BF$65),MATCH(A49,Sce4WTE!$A$21:$A$65,0))</f>
        <v>72.951874405423553</v>
      </c>
      <c r="R49" s="87">
        <f>INDEX((Sce4WTE!$BI$21:$BI$65),MATCH(A49,Sce4WTE!$A$21:$A$65,0))</f>
        <v>1823.7968601355888</v>
      </c>
      <c r="S49" s="87">
        <f t="shared" si="3"/>
        <v>921.57683292379625</v>
      </c>
    </row>
  </sheetData>
  <mergeCells count="8">
    <mergeCell ref="Q2:R2"/>
    <mergeCell ref="Q3:R3"/>
    <mergeCell ref="B3:C3"/>
    <mergeCell ref="E2:F2"/>
    <mergeCell ref="I2:J2"/>
    <mergeCell ref="I3:J3"/>
    <mergeCell ref="M2:N2"/>
    <mergeCell ref="M3:N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FE7AF24C04954491C86467E44D5D3F" ma:contentTypeVersion="1" ma:contentTypeDescription="Create a new document." ma:contentTypeScope="" ma:versionID="a2d20bfa859f81238ec0f30d82f64af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ED39408-B90F-4947-BC0D-85CDB6E855E3}"/>
</file>

<file path=customXml/itemProps2.xml><?xml version="1.0" encoding="utf-8"?>
<ds:datastoreItem xmlns:ds="http://schemas.openxmlformats.org/officeDocument/2006/customXml" ds:itemID="{F33ADBCB-11DE-43B7-9E6D-7FDA8258E12A}"/>
</file>

<file path=customXml/itemProps3.xml><?xml version="1.0" encoding="utf-8"?>
<ds:datastoreItem xmlns:ds="http://schemas.openxmlformats.org/officeDocument/2006/customXml" ds:itemID="{5531ECA3-2F98-4184-89A3-6A66832EFB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WasteGen</vt:lpstr>
      <vt:lpstr>WasteGenWTE</vt:lpstr>
      <vt:lpstr>BAUCH4</vt:lpstr>
      <vt:lpstr>Sce1LFG</vt:lpstr>
      <vt:lpstr>Sce2Comp</vt:lpstr>
      <vt:lpstr>Sce3Recycle</vt:lpstr>
      <vt:lpstr>Sce4WTE</vt:lpstr>
      <vt:lpstr>Scenarios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Anand</dc:creator>
  <cp:lastModifiedBy>Elia</cp:lastModifiedBy>
  <dcterms:created xsi:type="dcterms:W3CDTF">2016-05-23T18:10:51Z</dcterms:created>
  <dcterms:modified xsi:type="dcterms:W3CDTF">2016-08-12T06:01:07Z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0x01010081FE7AF24C04954491C86467E44D5D3F</vt:lpwstr>
  </property>
</Properties>
</file>