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O:\Public\4291-82379-Mauritius-Low-Carbon\Component 1\1.6.1 NDC prioritization framework\"/>
    </mc:Choice>
  </mc:AlternateContent>
  <xr:revisionPtr revIDLastSave="0" documentId="13_ncr:1_{AD07E0D5-62DA-4424-B3A8-73CDE6AB248D}" xr6:coauthVersionLast="47" xr6:coauthVersionMax="47" xr10:uidLastSave="{00000000-0000-0000-0000-000000000000}"/>
  <bookViews>
    <workbookView xWindow="28680" yWindow="-120" windowWidth="19440" windowHeight="15000" firstSheet="4" activeTab="6" xr2:uid="{00000000-000D-0000-FFFF-FFFF00000000}"/>
  </bookViews>
  <sheets>
    <sheet name="Cover Sheet" sheetId="14" r:id="rId1"/>
    <sheet name="TFS-Transport" sheetId="15" r:id="rId2"/>
    <sheet name="TFS-Solar PV" sheetId="16" r:id="rId3"/>
    <sheet name="TFS-WasteEnergy" sheetId="17" r:id="rId4"/>
    <sheet name="PM" sheetId="1" r:id="rId5"/>
    <sheet name="scoring" sheetId="4" r:id="rId6"/>
    <sheet name="weighting" sheetId="10" r:id="rId7"/>
    <sheet name="sensitivity analysis (1)" sheetId="11" r:id="rId8"/>
    <sheet name="sensitivity analysis (2)" sheetId="13" r:id="rId9"/>
  </sheets>
  <definedNames>
    <definedName name="Contribution_of_the_technology_to_econom" localSheetId="3">'TFS-WasteEnergy'!$B$15</definedName>
    <definedName name="Contribution_of_the_technology_to_social" localSheetId="3">'TFS-WasteEnergy'!$B$10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1" l="1"/>
  <c r="J15" i="13"/>
  <c r="J16" i="13"/>
  <c r="J14" i="13"/>
  <c r="I15" i="13"/>
  <c r="I16" i="13"/>
  <c r="I14" i="13"/>
  <c r="J15" i="11"/>
  <c r="J16" i="11"/>
  <c r="I15" i="11"/>
  <c r="I16" i="11"/>
  <c r="I14" i="11"/>
  <c r="I15" i="10"/>
  <c r="I16" i="10"/>
  <c r="I14" i="10"/>
  <c r="H14" i="10"/>
  <c r="G14" i="10"/>
  <c r="F14" i="10"/>
  <c r="J15" i="10"/>
  <c r="J16" i="10"/>
  <c r="J14" i="10"/>
  <c r="E16" i="1"/>
  <c r="E14" i="4" s="1"/>
  <c r="E14" i="10" s="1"/>
  <c r="G16" i="1"/>
  <c r="G15" i="1"/>
  <c r="G14" i="1"/>
  <c r="E14" i="1"/>
  <c r="M18" i="13"/>
  <c r="M18" i="10"/>
  <c r="M18" i="11"/>
  <c r="J13" i="11"/>
  <c r="I13" i="11"/>
  <c r="H13" i="11"/>
  <c r="G13" i="11"/>
  <c r="G13" i="10"/>
  <c r="F13" i="11"/>
  <c r="E13" i="11"/>
  <c r="E13" i="13" s="1"/>
  <c r="F13" i="10"/>
  <c r="E13" i="10"/>
  <c r="D15" i="13" l="1"/>
  <c r="D16" i="13"/>
  <c r="D14" i="13"/>
  <c r="D15" i="11"/>
  <c r="D16" i="11"/>
  <c r="D14" i="11"/>
  <c r="D14" i="10" l="1"/>
  <c r="D15" i="10"/>
  <c r="D16" i="10"/>
  <c r="D14" i="4"/>
  <c r="D15" i="4"/>
  <c r="D16" i="4"/>
  <c r="D7" i="13" l="1"/>
  <c r="B7" i="13"/>
  <c r="D6" i="13"/>
  <c r="B6" i="13"/>
  <c r="D5" i="13"/>
  <c r="B5" i="13"/>
  <c r="D4" i="13"/>
  <c r="B4" i="13"/>
  <c r="D3" i="13"/>
  <c r="B3" i="13"/>
  <c r="D2" i="13"/>
  <c r="B2" i="13"/>
  <c r="D1" i="13"/>
  <c r="B1" i="13"/>
  <c r="B8" i="13" l="1"/>
  <c r="D7" i="11"/>
  <c r="B7" i="11"/>
  <c r="D6" i="11"/>
  <c r="B6" i="11"/>
  <c r="D5" i="11"/>
  <c r="B5" i="11"/>
  <c r="D4" i="11"/>
  <c r="B4" i="11"/>
  <c r="D3" i="11"/>
  <c r="B3" i="11"/>
  <c r="D2" i="11"/>
  <c r="B2" i="11"/>
  <c r="D1" i="11"/>
  <c r="B1" i="11"/>
  <c r="J16" i="4"/>
  <c r="J15" i="4"/>
  <c r="J14" i="4"/>
  <c r="I16" i="4"/>
  <c r="I15" i="4"/>
  <c r="I14" i="4"/>
  <c r="H16" i="4"/>
  <c r="H15" i="4"/>
  <c r="H14" i="4"/>
  <c r="H14" i="11" s="1"/>
  <c r="G16" i="4"/>
  <c r="G15" i="4"/>
  <c r="G14" i="4"/>
  <c r="D7" i="10"/>
  <c r="B7" i="10"/>
  <c r="D6" i="10"/>
  <c r="B6" i="10"/>
  <c r="D5" i="10"/>
  <c r="B5" i="10"/>
  <c r="D4" i="10"/>
  <c r="B4" i="10"/>
  <c r="D3" i="10"/>
  <c r="B3" i="10"/>
  <c r="D2" i="10"/>
  <c r="B2" i="10"/>
  <c r="D1" i="10"/>
  <c r="B1" i="10"/>
  <c r="F16" i="4"/>
  <c r="F15" i="4"/>
  <c r="F14" i="4"/>
  <c r="E16" i="4"/>
  <c r="E15" i="4"/>
  <c r="B8" i="11" l="1"/>
  <c r="B8" i="10"/>
  <c r="E15" i="10"/>
  <c r="E15" i="13"/>
  <c r="E14" i="11"/>
  <c r="E14" i="13"/>
  <c r="E16" i="11"/>
  <c r="E16" i="13"/>
  <c r="F14" i="11"/>
  <c r="F14" i="13"/>
  <c r="F16" i="11"/>
  <c r="F16" i="13"/>
  <c r="G15" i="11"/>
  <c r="G15" i="13"/>
  <c r="H15" i="11"/>
  <c r="H15" i="13"/>
  <c r="F15" i="11"/>
  <c r="F15" i="13"/>
  <c r="G14" i="11"/>
  <c r="G14" i="13"/>
  <c r="G16" i="11"/>
  <c r="G16" i="13"/>
  <c r="H14" i="13"/>
  <c r="H16" i="11"/>
  <c r="H16" i="13"/>
  <c r="F16" i="10"/>
  <c r="F15" i="10"/>
  <c r="H15" i="10"/>
  <c r="H16" i="10"/>
  <c r="G16" i="10"/>
  <c r="G15" i="10"/>
  <c r="E16" i="10"/>
  <c r="E15" i="11"/>
  <c r="K15" i="13" l="1"/>
  <c r="K15" i="11"/>
  <c r="K16" i="11"/>
  <c r="K14" i="11"/>
  <c r="K14" i="10"/>
  <c r="K16" i="13"/>
  <c r="K14" i="13"/>
  <c r="K15" i="10"/>
  <c r="K16" i="10"/>
  <c r="K16" i="4"/>
  <c r="K15" i="4"/>
  <c r="K14" i="4"/>
  <c r="D7" i="4"/>
  <c r="B7" i="4"/>
  <c r="D6" i="4"/>
  <c r="B6" i="4"/>
  <c r="D5" i="4"/>
  <c r="B5" i="4"/>
  <c r="D4" i="4"/>
  <c r="B4" i="4"/>
  <c r="D3" i="4"/>
  <c r="B3" i="4"/>
  <c r="D2" i="4"/>
  <c r="B2" i="4"/>
  <c r="D1" i="4"/>
  <c r="B1" i="4"/>
  <c r="D7" i="1"/>
  <c r="D6" i="1"/>
  <c r="D5" i="1"/>
  <c r="D4" i="1"/>
  <c r="D3" i="1"/>
  <c r="D2" i="1"/>
  <c r="D1" i="1"/>
  <c r="B7" i="1"/>
  <c r="B6" i="1"/>
  <c r="B5" i="1"/>
  <c r="B4" i="1"/>
  <c r="B3" i="1"/>
  <c r="B2" i="1"/>
  <c r="B1" i="1"/>
  <c r="B8" i="4" l="1"/>
  <c r="L14" i="13"/>
  <c r="L15" i="13"/>
  <c r="L16" i="13"/>
  <c r="B8" i="1"/>
  <c r="L16" i="10" l="1"/>
  <c r="L14" i="4"/>
  <c r="L15" i="4"/>
  <c r="L15" i="10"/>
  <c r="L16" i="4"/>
  <c r="L14" i="10"/>
  <c r="L14" i="11"/>
  <c r="L16" i="11"/>
  <c r="L15" i="11"/>
</calcChain>
</file>

<file path=xl/sharedStrings.xml><?xml version="1.0" encoding="utf-8"?>
<sst xmlns="http://schemas.openxmlformats.org/spreadsheetml/2006/main" count="256" uniqueCount="186">
  <si>
    <t>Implementation Barriers</t>
  </si>
  <si>
    <t>Ease of implementation</t>
  </si>
  <si>
    <t>Economic</t>
  </si>
  <si>
    <t>Climate</t>
  </si>
  <si>
    <t>Social</t>
  </si>
  <si>
    <t>CRITERIA AND INDICATORS</t>
  </si>
  <si>
    <t>TECHNOLOGY</t>
  </si>
  <si>
    <t>WEIGHTS</t>
  </si>
  <si>
    <t>VH</t>
  </si>
  <si>
    <t>M</t>
  </si>
  <si>
    <t>E</t>
  </si>
  <si>
    <t>Hard = 25</t>
  </si>
  <si>
    <t>Very Hard = 0</t>
  </si>
  <si>
    <t>TOTAL</t>
  </si>
  <si>
    <t>Moderate = 50</t>
  </si>
  <si>
    <t>Easy = 75</t>
  </si>
  <si>
    <t>Very Easy = 100</t>
  </si>
  <si>
    <t>VE</t>
  </si>
  <si>
    <t>H</t>
  </si>
  <si>
    <t>m</t>
  </si>
  <si>
    <t>L</t>
  </si>
  <si>
    <t>VL</t>
  </si>
  <si>
    <t>h</t>
  </si>
  <si>
    <t>replicability</t>
  </si>
  <si>
    <t>Ease of implementation (0-100)</t>
  </si>
  <si>
    <t>catalysing private invest (0-100)</t>
  </si>
  <si>
    <t>replicability (0-100)</t>
  </si>
  <si>
    <t>VL5</t>
  </si>
  <si>
    <t>VL10</t>
  </si>
  <si>
    <t>VL15</t>
  </si>
  <si>
    <t>VL20</t>
  </si>
  <si>
    <t>L30</t>
  </si>
  <si>
    <t>L35</t>
  </si>
  <si>
    <t>L40</t>
  </si>
  <si>
    <t>L45</t>
  </si>
  <si>
    <t>M55</t>
  </si>
  <si>
    <t>M60</t>
  </si>
  <si>
    <t>M65</t>
  </si>
  <si>
    <t>M70</t>
  </si>
  <si>
    <t>H80</t>
  </si>
  <si>
    <t>H85</t>
  </si>
  <si>
    <t>H90</t>
  </si>
  <si>
    <t>H95</t>
  </si>
  <si>
    <t>catalysing private investment</t>
  </si>
  <si>
    <t>Impact on health</t>
  </si>
  <si>
    <t>positive impact on health (0-100)</t>
  </si>
  <si>
    <t>m70</t>
  </si>
  <si>
    <t>m60</t>
  </si>
  <si>
    <t>l</t>
  </si>
  <si>
    <t>m65</t>
  </si>
  <si>
    <t>vh5</t>
  </si>
  <si>
    <t>vh10</t>
  </si>
  <si>
    <t>vh15</t>
  </si>
  <si>
    <t>vh20</t>
  </si>
  <si>
    <t>h30</t>
  </si>
  <si>
    <t>h35</t>
  </si>
  <si>
    <t>h40</t>
  </si>
  <si>
    <t>h45</t>
  </si>
  <si>
    <t>m55</t>
  </si>
  <si>
    <t>E80</t>
  </si>
  <si>
    <t>E85</t>
  </si>
  <si>
    <t>E90</t>
  </si>
  <si>
    <t>E95</t>
  </si>
  <si>
    <t>RANK</t>
  </si>
  <si>
    <t>Solar PV (utility scale)</t>
  </si>
  <si>
    <t>GHG reduction (GgCO2)</t>
  </si>
  <si>
    <t>Low carbon private vehicles</t>
  </si>
  <si>
    <t>WTE (anaerobic digestion)</t>
  </si>
  <si>
    <t>Investment cost (USD)</t>
  </si>
  <si>
    <t xml:space="preserve">GHG reduction </t>
  </si>
  <si>
    <t>Investment Cost</t>
  </si>
  <si>
    <t>Financing</t>
  </si>
  <si>
    <t>GHG reduction</t>
  </si>
  <si>
    <t>MULTI-CRITERIA ANALYSIS (MCA) TOOL</t>
  </si>
  <si>
    <t>Definitions</t>
  </si>
  <si>
    <t>Combined Heat and Power plant</t>
  </si>
  <si>
    <t xml:space="preserve">Biodegradable </t>
  </si>
  <si>
    <t xml:space="preserve">Technology: </t>
  </si>
  <si>
    <t>Waste-to-energy (anaerobic digestion)</t>
  </si>
  <si>
    <t>Technology characteristics</t>
  </si>
  <si>
    <t>Introduction</t>
  </si>
  <si>
    <t>The compaction and burial of trash at landfill facilities creates an anaerobic environment for decomposition. As a result, landfills naturally produce large amounts of methane. Gas emitted from the landfill facilities is typically called landfill gas, as opposed to biogas. The primary difference between the two is the lower methane content of landfill gas relative to biogas – approximately 45-60 percent compared to 55-70 percent.</t>
  </si>
  <si>
    <t>Technology characteristics/highlights</t>
  </si>
  <si>
    <t>There are two basic types of anaerobic digesters: batch and continuous. Batch-type digesters are the simplest to build. Their operation consists of loading the digester with organic materials and allowing it to digest. The retention time depends on temperature and other factors. Once the digestion is complete, the effluent is removed and the process is repeated. In a continuous digester, organic material is constantly or regularly fed into the digester. The material moves through the digester either mechanically or by the force of the new feed pushing out digested material. Unlike batch-type digesters, continuous digesters produce biogas without the interruption of loading material and unloading effluent. They may be better suited for large-scale operations. Proper design, operation, and maintenance of continuous digesters produce a steady and predictable supply of usable biogas.</t>
  </si>
  <si>
    <t>Country specific applicability and potential</t>
  </si>
  <si>
    <t>Given the scarce land resource in the country and to use land for landfill purposes is constraining. The landfill at Mare Chicose has a cell (Cell 7) operating since 2014 and continued high levels of landfilling - ~95% of solid waste generated – is not viable [Purmessur and Surroop, 2019]. Some 537,147 tonnes of solid waste were generated in 2019 [presentation of Solid Waste Division at Assisses de l’environnement, Dec 2020]. Given the social unacceptability of waste incineration in Mauritius [Neehaul, Jeetah and Deenapanray, 2020], alternative waste treatment technologies that can provide multiple benefits are necessary. The proposed technology will greatly reduce or eliminate the risks with the landfills. Recycling and composting have been identified as other opportunities of this technology.</t>
  </si>
  <si>
    <t>Status of technology in country</t>
  </si>
  <si>
    <t>The large-scale use of the technology is not presently available in Mauritius. For the purpose of this exercise, we are assuming that feasibility studies, including resource assessment [Neehaul, Jeetah and Deenapanray, 2020), have been carried out. It has determined that there is opportunity for this technology based on anaerobic digestors.</t>
  </si>
  <si>
    <t>Benefits to economic / social and environmental development</t>
  </si>
  <si>
    <t>Contribution of the technology to social development : </t>
  </si>
  <si>
    <t>The technology can also be applied to the agriculture sector. This sector is often an important part of the economy of developing nations, producing a considerable part of the GDP and employing a vast number of people. Projects using anaerobic digestion technology improve the viability of these farmers by producing energy and compost. The technology is therefore capable of strengthening the backbone of the economy and subsequently improves social development.</t>
  </si>
  <si>
    <t>The current waste stabilization technique most often used at pig farms is the open anaerobic lagoon. Next to emitting methane directly into the atmosphere, this technique has several disadvantages that would be solved by the introduction of a anaerobic digester facility. The workplace at an open lagoon system is unhealthy and unpleasant to work at. This impacts on and a strong odor is produced by the open lagoon. The implementation of an anaerobic digester facility makes the workplace safer and healthier. Local air quality is significantly improved, as outlined in the environmental protection section, and the strong odor is considerably reduced.</t>
  </si>
  <si>
    <t>Contribution of the technology to economic development (including energy market support): </t>
  </si>
  <si>
    <t>Several economic development benefits are associated with this technology. These benefits mostly arise from the energy production of the technology.  </t>
  </si>
  <si>
    <t xml:space="preserve">National energy self-sufficiency is increased due to the local energy production. This can be a major benefit in countries which are highly dependent on fossil fuel imports for their energy. Reducing the dependence on foreign energy sources leads to an improved economic balance sheet of the country and a higher level of energy security. </t>
  </si>
  <si>
    <t>In some countries, the locally generated energy might provide a more reliable supply of energy than the energy supplied by the national grid. Moreover, when the technology is applied at many locations, the combined energy production might reduce the need to build new power plants at a national level and therefore preserve national resources. </t>
  </si>
  <si>
    <t>Climate change mitigation benefits</t>
  </si>
  <si>
    <t>There are two sources of emissions reductions accruing from this technology. The first is avoided methane production at landfill due to anaerobic decay, and the second is avoided emissions resulting from the displacement of thermal generation of electricity using HFO.</t>
  </si>
  <si>
    <t>For the purpose of this exercise, it is assumed that 500 tonnes of waste is anaerobically digested each day. Using the calculations given in Neehaul, Jeetah and Deenapanray (2020), we have the following:</t>
  </si>
  <si>
    <t>Financial Requirements and Costs</t>
  </si>
  <si>
    <t>The net-cost of anaerobic digesters and the production of biogas depend on a number of factors, including the following:</t>
  </si>
  <si>
    <t>the methane production potential of the feedstock used;</t>
  </si>
  <si>
    <t>digester type;</t>
  </si>
  <si>
    <t>volume of waste and intended hydraulic retention time;</t>
  </si>
  <si>
    <t>the amount of waste available as a feedstock;</t>
  </si>
  <si>
    <t>the capital and operating costs of the digester type needed for a particular application;</t>
  </si>
  <si>
    <t>the intended use of the biogas produced; and</t>
  </si>
  <si>
    <t>the value of the fertilizer produced as a by-product of digestion.</t>
  </si>
  <si>
    <t>For the purpose of this exercise, please use the information given below (Neehaul, Jeetah and Deenapanray, 2020):</t>
  </si>
  <si>
    <t xml:space="preserve">Advantages/Disadvantages </t>
  </si>
  <si>
    <t>Advantages</t>
  </si>
  <si>
    <t>Reduction of greenhouse gas emissions through methane recovery</t>
  </si>
  <si>
    <t>Generation of biogas and fertiliser (almost complete retention of the fertiliser nutrients (N, P and K)</t>
  </si>
  <si>
    <t>Combined treatment of different organic waste and wastewaters</t>
  </si>
  <si>
    <t>Reduction of solids to be handled (e.g. less excess sludge)</t>
  </si>
  <si>
    <t>Good pathogen removal depending on temperature</t>
  </si>
  <si>
    <t>Process stability (high-loads can be treated but anaerobic sludge can also be preserved for prolonged periods without any feeding)</t>
  </si>
  <si>
    <t>Disadvantages</t>
  </si>
  <si>
    <t>Small- and middle-scale anaerobic technology for the treatment of solid waste in middle- and low-income countries is still relatively new</t>
  </si>
  <si>
    <t>Experts are required for the design and construction, depending on scale may also for operation and maintenance</t>
  </si>
  <si>
    <t>Reuse of produced energy (e.g. transformation into, fire/light, heat and power) needs to be established</t>
  </si>
  <si>
    <t>High sensitivity of methanogenic bacteria to a large number of chemical compounds</t>
  </si>
  <si>
    <t>Sulphurous compounds can lead to odour</t>
  </si>
  <si>
    <r>
      <t xml:space="preserve">The process of anaerobic digestion is decomposition of </t>
    </r>
    <r>
      <rPr>
        <sz val="11"/>
        <color rgb="FF0000FF"/>
        <rFont val="Times New Roman"/>
        <family val="1"/>
      </rPr>
      <t>biodegradable</t>
    </r>
    <r>
      <rPr>
        <sz val="11"/>
        <color rgb="FF000000"/>
        <rFont val="Times New Roman"/>
        <family val="1"/>
      </rPr>
      <t xml:space="preserve"> material by micro-organisms in the absence of oxygen. This process is often used for industrial or domestic purposes to manage waste streams. As a result, the process produces a biogas, consisting mainly of CH</t>
    </r>
    <r>
      <rPr>
        <vertAlign val="subscript"/>
        <sz val="11"/>
        <color rgb="FF000000"/>
        <rFont val="Times New Roman"/>
        <family val="1"/>
      </rPr>
      <t>4</t>
    </r>
    <r>
      <rPr>
        <sz val="11"/>
        <color rgb="FF000000"/>
        <rFont val="Times New Roman"/>
        <family val="1"/>
      </rPr>
      <t xml:space="preserve"> and CO</t>
    </r>
    <r>
      <rPr>
        <vertAlign val="subscript"/>
        <sz val="11"/>
        <color rgb="FF000000"/>
        <rFont val="Times New Roman"/>
        <family val="1"/>
      </rPr>
      <t>2</t>
    </r>
    <r>
      <rPr>
        <sz val="11"/>
        <color rgb="FF000000"/>
        <rFont val="Times New Roman"/>
        <family val="1"/>
      </rPr>
      <t>, which can be used for energy production in a </t>
    </r>
    <r>
      <rPr>
        <sz val="11"/>
        <color rgb="FF0000FF"/>
        <rFont val="Times New Roman"/>
        <family val="1"/>
      </rPr>
      <t>Combined Heat and Power</t>
    </r>
    <r>
      <rPr>
        <sz val="11"/>
        <color rgb="FF000000"/>
        <rFont val="Times New Roman"/>
        <family val="1"/>
      </rPr>
      <t> plant. Second, the process results in a nutrient-rich digestate which is similar to compost. </t>
    </r>
  </si>
  <si>
    <r>
      <t>Reduction of landfill requirements</t>
    </r>
    <r>
      <rPr>
        <sz val="11"/>
        <color theme="1"/>
        <rFont val="Times New Roman"/>
        <family val="1"/>
      </rPr>
      <t>. Biological treatment of waste, such as composting and anaerobic digestion reduces volume of waste and therefore the lowers landfill requirements. Recycling of the residual solids as fertilizer further reduces waste volume.</t>
    </r>
  </si>
  <si>
    <r>
      <t>·</t>
    </r>
    <r>
      <rPr>
        <sz val="7"/>
        <color theme="1"/>
        <rFont val="Times New Roman"/>
        <family val="1"/>
      </rPr>
      <t xml:space="preserve">     </t>
    </r>
    <r>
      <rPr>
        <sz val="11"/>
        <color theme="1"/>
        <rFont val="Times New Roman"/>
        <family val="1"/>
      </rPr>
      <t>Avoided methane at landfill: 155,000 tCO2e / year</t>
    </r>
  </si>
  <si>
    <r>
      <t>·</t>
    </r>
    <r>
      <rPr>
        <sz val="7"/>
        <color theme="1"/>
        <rFont val="Times New Roman"/>
        <family val="1"/>
      </rPr>
      <t xml:space="preserve">     </t>
    </r>
    <r>
      <rPr>
        <sz val="11"/>
        <color theme="1"/>
        <rFont val="Times New Roman"/>
        <family val="1"/>
      </rPr>
      <t>Avoided CO2 emissions from substitution of HFO in electricity generated: 15,600 tCO2e / year</t>
    </r>
  </si>
  <si>
    <t>Central PV (MW scale) system with storage</t>
  </si>
  <si>
    <t xml:space="preserve"> Introduction</t>
  </si>
  <si>
    <t xml:space="preserve">The solar power source is via photovoltaic modules that convert light directly to electricity. However, this differs from, and should not be confused with concentrated solar power, the other large-scale solar generation technology, which uses heat to drive a variety of conventional generator systems. Both approaches have their own advantages and disadvantages, but to date, for a variety of reasons, photovoltaic technology has seen much wider use in the field. </t>
  </si>
  <si>
    <t>A photovoltaic power station, also known as a central PV system, is a large-scale photovoltaic system (PV system) designed for the supply of merchant power into the electricity grid. They are differentiated from most building-mounted and other decentralised solar power applications because they supply power at the utility level, rather than to a local user or users. They are sometimes also referred to as solar farms or solar ranches, especially when sited in agricultural areas. The generic expression utility-scale solar is sometimes used to describe this type of project.</t>
  </si>
  <si>
    <t>Many storage technologies have been considered in the context of utility-scale energy storage systems. These include:</t>
  </si>
  <si>
    <t>Pumped Hydro</t>
  </si>
  <si>
    <t>Batteries (including conventional and advanced technologies)</t>
  </si>
  <si>
    <t>Superconducting magnetic energy storage (SMES)</t>
  </si>
  <si>
    <t>Flywheels</t>
  </si>
  <si>
    <t>Supercapacitors / Ultracapacitors</t>
  </si>
  <si>
    <t>Each technology has its own particular strengths and operational characteristics. For example, pumped hydro is best suited for large-scale bulk electrical energy storage (if suitable geographic topology, geology and environmental conditions exist) and for longer hours of operation, whereas battery storage can be cheaper for shorter storage duration. The other technologies are either at development stage and more costly.</t>
  </si>
  <si>
    <t>The impact of photovoltaic (PV) power generation with energy storage on the electric utility's load shape for load leveling purposes is explored. Results show that utilities employing storage technology for peak load shaving might benefit from use of photovoltaic power, the extent of its usefulness being dependent on the specific load shapes as well as the photovoltaic array orientations. Also, storage will allow for the variable nature of solar PV to be better managed leading to more grid stability.</t>
  </si>
  <si>
    <t>There is no central PV system with storage technology in the country. However, standalone large-scale battery storage technology is being utilized by the national utility. Also, the country already has experience with on-grid solar PV producing 145.7 GWh in 2020 [Statistics Mauritius (2021) Energy and Water Statistics 2020]. The bulk on investments in renewable energies in Mauritius is from the private sector.</t>
  </si>
  <si>
    <t>The direct impact will be on the reduction of the fuel import bill, hence improving the balance of payment and keeping more forex in the country. This will mean that there will be more government funds for capital project.</t>
  </si>
  <si>
    <t>There will be a reduction of risk of spillage due to importation of fossil fuels into the country.</t>
  </si>
  <si>
    <t>New personnel will have to be trained to be able work in this environment whereby creating new jobs.</t>
  </si>
  <si>
    <t>For the purpose of this exercise, a number of assumptions are used:</t>
  </si>
  <si>
    <t xml:space="preserve">In recent years, PV technology has improved its electricity generating efficiency, reduced the installation cost per watt as well as its energy payback time, and has reached grid parity in at least 19 different markets by 2014. PV is increasingly becoming a viable source of mainstream power. However, prices for PV systems show strong regional variations, much more than solar cells and panels, which tend to be global commodities. </t>
  </si>
  <si>
    <t>Please use the following data for the purpose of this exercise:</t>
  </si>
  <si>
    <r>
      <t>PV Power Farm System</t>
    </r>
    <r>
      <rPr>
        <sz val="11"/>
        <color rgb="FF000000"/>
        <rFont val="Times New Roman"/>
        <family val="1"/>
      </rPr>
      <t> includes grid connected central inverter that connects directly to the utility grid and converts direct current (DC) output from PV arrays into alternative current (AC). The generated electricity can be sold to the utility grid according to the government’s promotion policy of electricity generating from </t>
    </r>
    <r>
      <rPr>
        <b/>
        <sz val="11"/>
        <color rgb="FF000000"/>
        <rFont val="Times New Roman"/>
        <family val="1"/>
      </rPr>
      <t>sustainable energy.</t>
    </r>
    <r>
      <rPr>
        <sz val="11"/>
        <color rgb="FF000000"/>
        <rFont val="Times New Roman"/>
        <family val="1"/>
      </rPr>
      <t> </t>
    </r>
  </si>
  <si>
    <r>
      <t>There are direct CO</t>
    </r>
    <r>
      <rPr>
        <vertAlign val="subscript"/>
        <sz val="11"/>
        <color theme="1"/>
        <rFont val="Times New Roman"/>
        <family val="1"/>
      </rPr>
      <t>2</t>
    </r>
    <r>
      <rPr>
        <sz val="11"/>
        <color theme="1"/>
        <rFont val="Times New Roman"/>
        <family val="1"/>
      </rPr>
      <t xml:space="preserve"> or other GHG emissions from such systems as there will reduce or eliminate the use of fossil fuels for producing electricity.</t>
    </r>
  </si>
  <si>
    <r>
      <t>·</t>
    </r>
    <r>
      <rPr>
        <sz val="7"/>
        <color theme="1"/>
        <rFont val="Times New Roman"/>
        <family val="1"/>
      </rPr>
      <t xml:space="preserve">       </t>
    </r>
    <r>
      <rPr>
        <sz val="11"/>
        <color theme="1"/>
        <rFont val="Times New Roman"/>
        <family val="1"/>
      </rPr>
      <t>Target: solar PV installed capacity is 50 MW; battery capacity is 10 MW for 4 hours storage (i.e. 80 MWh)</t>
    </r>
  </si>
  <si>
    <r>
      <t>·</t>
    </r>
    <r>
      <rPr>
        <sz val="7"/>
        <color theme="1"/>
        <rFont val="Times New Roman"/>
        <family val="1"/>
      </rPr>
      <t xml:space="preserve">       </t>
    </r>
    <r>
      <rPr>
        <sz val="11"/>
        <color theme="1"/>
        <rFont val="Times New Roman"/>
        <family val="1"/>
      </rPr>
      <t>Using a capacity factor of 0.2 and 95% availability, the annual production is 83,220 MWh</t>
    </r>
  </si>
  <si>
    <r>
      <t>·</t>
    </r>
    <r>
      <rPr>
        <sz val="7"/>
        <color theme="1"/>
        <rFont val="Times New Roman"/>
        <family val="1"/>
      </rPr>
      <t xml:space="preserve">       </t>
    </r>
    <r>
      <rPr>
        <sz val="11"/>
        <color theme="1"/>
        <rFont val="Times New Roman"/>
        <family val="1"/>
      </rPr>
      <t>It is further assumed that PV electricity displaces thermally-generated electricity using HFO. The emission factor is: 0.69 tCO2/MWh</t>
    </r>
  </si>
  <si>
    <r>
      <t>·</t>
    </r>
    <r>
      <rPr>
        <sz val="7"/>
        <color theme="1"/>
        <rFont val="Times New Roman"/>
        <family val="1"/>
      </rPr>
      <t xml:space="preserve">       </t>
    </r>
    <r>
      <rPr>
        <sz val="11"/>
        <color rgb="FF000000"/>
        <rFont val="Times New Roman"/>
        <family val="1"/>
      </rPr>
      <t>Solar farm installation costs are typically between $0.82 to $1.36 per watt [https://www.solarreviews.com/blog/what-is-a-solar-farm-do-i-need-one – 1 July]. For the purpose of this exercise use $0.9 per W.</t>
    </r>
  </si>
  <si>
    <r>
      <t>·</t>
    </r>
    <r>
      <rPr>
        <sz val="7"/>
        <color theme="1"/>
        <rFont val="Times New Roman"/>
        <family val="1"/>
      </rPr>
      <t xml:space="preserve">       </t>
    </r>
    <r>
      <rPr>
        <sz val="11"/>
        <color rgb="FF000000"/>
        <rFont val="Times New Roman"/>
        <family val="1"/>
      </rPr>
      <t>The cost of battery storage is US$ 150 / MWh (for 4 hours storage) [https://www.energy-storage.news/blogs/behind-the-numbers-the-rapidly-falling-lcoe-of-battery-storage – 1 July 2021].</t>
    </r>
  </si>
  <si>
    <t>Technology</t>
  </si>
  <si>
    <t>Low-carbon private car fleet</t>
  </si>
  <si>
    <r>
      <t>At present, there is no easy and good solution to the problem of lowering CO</t>
    </r>
    <r>
      <rPr>
        <vertAlign val="subscript"/>
        <sz val="11"/>
        <color theme="1"/>
        <rFont val="Times New Roman"/>
        <family val="1"/>
      </rPr>
      <t>2</t>
    </r>
    <r>
      <rPr>
        <sz val="11"/>
        <color theme="1"/>
        <rFont val="Times New Roman"/>
        <family val="1"/>
      </rPr>
      <t> emission in the transport sector. Currently, there exist two major technical pathways to GHG emission reductions. The first pathway involves the deployment of low carbon alternative fuels like biofuels, LPG, LNG and CNG. The second technical pathway involves the improvement of the energy efficiency of the vehicles through downsizing of the engine and various levels of hybridization and electrification. These two technical pathways are complementary.</t>
    </r>
  </si>
  <si>
    <t>The most energy efficient vehicle available today is the electric vehicle charged with solar PV. However, commercialization of full electric vehicles is still hampered by high purchase prices (storage systems), short driving ranges and long recharging times. These facts have led to the construction of hybrid vehicles. A hybrid car combines an internal combustion engine with technologies used in full electric vehicles.</t>
  </si>
  <si>
    <t>Current transport technologies are changing fastest in the passenger vehicle market, which will eventually be reflected in road-based freight vehicles. The technical options are multiplying for both engines and fuel, without any obvious winner. What appears clear is that regions will have the opportunity to influence and guide technical options in order to meet their own requirements.</t>
  </si>
  <si>
    <t>All options for vehicle technology are subject to intense innovative efforts and incremental improvements. Such is the pace of innovation that most technological opportunities are nowhere near their full potential.</t>
  </si>
  <si>
    <t>Selection of appropriate vehicle and fuel technologies should depend, not only on greenhouse gas impact and the matter of oil depletion, but also on a variety of other factors, including the following:</t>
  </si>
  <si>
    <t>Mass movement versus flexibility</t>
  </si>
  <si>
    <t>Energy infrastructure: investment needs, competition and energy security</t>
  </si>
  <si>
    <t>Range versus efficiency</t>
  </si>
  <si>
    <t>Maturity of underlying technologies</t>
  </si>
  <si>
    <t>The government is putting in place various mechanisms to promote the use of alternative technologies in the transport sector. The tax regime for hybrid and electric vehicles has changed in favour of the technologies. The physical terrain in also attractive to the use of these new technologies, especially the electric cars. As discussed below, there is a significant potential for hybrid cars.</t>
  </si>
  <si>
    <t>The market for electric and hybrid cars have opened up and the uptake of these technologies, though cautious at the beginning, has picked up recently. In 2020, there were a total of 264,120 registered cars in Mauritius (Statistics Mauritius (2021) Road Transport and Road Traffic Accident Statistics 2020). In 2019, the number of hybrid and electric cars totaled 13,761 and 195, respectively [data courtesy of NLTA under NAMA project]. Hence, there is a large market for hybrid cars.</t>
  </si>
  <si>
    <t>Also, the vast majority of cars are privately owned.</t>
  </si>
  <si>
    <t>Judicious choice of fuels and drive train technology may have a significant impact beyond the direct benefits of more effective transport and the reduction of greenhouse gas emissions. The emissions described in the environmental benefits section below create smog and impact on population health through respiratory related diseases (asthma and infection), and through other serious health problems such as liver disease and cancer caused by noxious emissions.</t>
  </si>
  <si>
    <t>Fuel is a significant component in the whole-of-life cost of a vehicle. Increased efficiency reduces the burden this places on the owner and on the economy as a whole. In many cases transport fuel is an imported commodity and thus can place a significant strain on the national balance of payments. Use of more local fuel sources reduces this impact. Reductions in local pollution and greenhouse gases from the use of these fuels and technologies also have economic benefits. The adaptation of appropriate technologies to suit regional circumstances may also lead to development of new industry.</t>
  </si>
  <si>
    <t>Airborne transport emissions can have a detrimental environmental impact apart from climate change. They can be generated at the vehicle exhaust, at the power station or at production facilities. The technologies described in this section can have positive environmental benefits including the reduction of:</t>
  </si>
  <si>
    <t>airborne emissions such as particulates, nitrous oxides, carbon monoxides and other organic compounds generated by many fuels</t>
  </si>
  <si>
    <t>acid deposition, which causes infrastructure degradation and may lead to acid rain;</t>
  </si>
  <si>
    <t>soot deposition on both natural and human infrastructure.</t>
  </si>
  <si>
    <t>Similarly emissions from many of the liquid based fuels contaminate wetlands and groundwater resources</t>
  </si>
  <si>
    <t>Hybrid cars produce GHG emission reductions because they are more efficient than conventional vehicles. For the purpose of this exercise, a number of assumptions have been made (time effects not taken into account) [Deenapanray and Khadun (2021) Land Transport GHG Mitigation Scenarios for Mauritius based on Modeling Transport Demand, Transportation Research Interdisciplinary Perspectives 9, 100299]:</t>
  </si>
  <si>
    <r>
      <t>·</t>
    </r>
    <r>
      <rPr>
        <sz val="7"/>
        <color theme="1"/>
        <rFont val="Times New Roman"/>
        <family val="1"/>
      </rPr>
      <t xml:space="preserve">       </t>
    </r>
    <r>
      <rPr>
        <sz val="11"/>
        <color theme="1"/>
        <rFont val="Times New Roman"/>
        <family val="1"/>
      </rPr>
      <t>Target number of hybrid cars: 90,000</t>
    </r>
  </si>
  <si>
    <r>
      <t>·</t>
    </r>
    <r>
      <rPr>
        <sz val="7"/>
        <color theme="1"/>
        <rFont val="Times New Roman"/>
        <family val="1"/>
      </rPr>
      <t xml:space="preserve">       </t>
    </r>
    <r>
      <rPr>
        <sz val="11"/>
        <color theme="1"/>
        <rFont val="Times New Roman"/>
        <family val="1"/>
      </rPr>
      <t>Average distance travelled per year: 13,500 km</t>
    </r>
  </si>
  <si>
    <r>
      <t>·</t>
    </r>
    <r>
      <rPr>
        <sz val="7"/>
        <color theme="1"/>
        <rFont val="Times New Roman"/>
        <family val="1"/>
      </rPr>
      <t xml:space="preserve">       </t>
    </r>
    <r>
      <rPr>
        <sz val="11"/>
        <color theme="1"/>
        <rFont val="Times New Roman"/>
        <family val="1"/>
      </rPr>
      <t>Fuel consumption of conventional car: 6.6 L(gasoline)/100 km</t>
    </r>
  </si>
  <si>
    <r>
      <t>·</t>
    </r>
    <r>
      <rPr>
        <sz val="7"/>
        <color theme="1"/>
        <rFont val="Times New Roman"/>
        <family val="1"/>
      </rPr>
      <t xml:space="preserve">       </t>
    </r>
    <r>
      <rPr>
        <sz val="11"/>
        <color theme="1"/>
        <rFont val="Times New Roman"/>
        <family val="1"/>
      </rPr>
      <t>Fuel consumption of hybrid car: 4.5 L(gasoline)/100 km</t>
    </r>
  </si>
  <si>
    <r>
      <t>·</t>
    </r>
    <r>
      <rPr>
        <sz val="7"/>
        <color theme="1"/>
        <rFont val="Times New Roman"/>
        <family val="1"/>
      </rPr>
      <t xml:space="preserve">       </t>
    </r>
    <r>
      <rPr>
        <sz val="11"/>
        <color theme="1"/>
        <rFont val="Times New Roman"/>
        <family val="1"/>
      </rPr>
      <t>Emission factor(gasoline) = 2.2104 kCO2/L(gasoline)</t>
    </r>
  </si>
  <si>
    <t>With the above assumptions, the total emission reduction is ~56,398 tCO2.</t>
  </si>
  <si>
    <t xml:space="preserve">The financial requirement is mostly from the investor point of view. For the purpose of this exercise, one hybrid car is assumed to cost $28,000. </t>
  </si>
  <si>
    <t xml:space="preserve"> With the current framework in place, the cost of these technologies such as electric cars is very competitive with conventional technologies.</t>
  </si>
  <si>
    <t>The main disadvantage is that the market for the after care of these technologies in not picking up with the market penetration of the technologies.</t>
  </si>
  <si>
    <t>e</t>
  </si>
  <si>
    <t>vh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</si>
</sst>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14" x14ac:knownFonts="1">
    <font>
      <sz val="11"/>
      <color theme="1"/>
      <name val="Calibri"/>
      <family val="2"/>
      <scheme val="minor"/>
    </font>
    <font>
      <b/>
      <sz val="11"/>
      <color theme="1"/>
      <name val="Calibri"/>
      <family val="2"/>
      <scheme val="minor"/>
    </font>
    <font>
      <sz val="9"/>
      <color theme="1"/>
      <name val="Calibri"/>
      <family val="2"/>
      <scheme val="minor"/>
    </font>
    <font>
      <sz val="26"/>
      <color theme="1"/>
      <name val="Calibri"/>
      <family val="2"/>
      <scheme val="minor"/>
    </font>
    <font>
      <u/>
      <sz val="11"/>
      <color theme="10"/>
      <name val="Calibri"/>
      <family val="2"/>
      <scheme val="minor"/>
    </font>
    <font>
      <b/>
      <sz val="11"/>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11"/>
      <color rgb="FF0000FF"/>
      <name val="Times New Roman"/>
      <family val="1"/>
    </font>
    <font>
      <vertAlign val="subscript"/>
      <sz val="11"/>
      <color rgb="FF000000"/>
      <name val="Times New Roman"/>
      <family val="1"/>
    </font>
    <font>
      <sz val="11"/>
      <color theme="1"/>
      <name val="Symbol"/>
      <family val="1"/>
      <charset val="2"/>
    </font>
    <font>
      <sz val="7"/>
      <color theme="1"/>
      <name val="Times New Roman"/>
      <family val="1"/>
    </font>
    <font>
      <vertAlign val="subscript"/>
      <sz val="11"/>
      <color theme="1"/>
      <name val="Times New Roman"/>
      <family val="1"/>
    </font>
  </fonts>
  <fills count="21">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rgb="FF00CCFF"/>
        <bgColor indexed="64"/>
      </patternFill>
    </fill>
    <fill>
      <patternFill patternType="solid">
        <fgColor rgb="FFE0E0E0"/>
        <bgColor indexed="64"/>
      </patternFill>
    </fill>
    <fill>
      <patternFill patternType="solid">
        <fgColor rgb="FFFFFFFF"/>
        <bgColor indexed="64"/>
      </patternFill>
    </fill>
  </fills>
  <borders count="18">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DashDotDot">
        <color indexed="64"/>
      </right>
      <top/>
      <bottom style="medium">
        <color indexed="64"/>
      </bottom>
      <diagonal/>
    </border>
    <border>
      <left style="medium">
        <color indexed="64"/>
      </left>
      <right style="mediumDashDotDot">
        <color indexed="64"/>
      </right>
      <top style="medium">
        <color indexed="64"/>
      </top>
      <bottom/>
      <diagonal/>
    </border>
    <border>
      <left style="medium">
        <color indexed="64"/>
      </left>
      <right style="mediumDashDotDot">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DashDotDot">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44">
    <xf numFmtId="0" fontId="0" fillId="0" borderId="0" xfId="0"/>
    <xf numFmtId="0" fontId="0" fillId="0" borderId="1" xfId="0" applyBorder="1"/>
    <xf numFmtId="0" fontId="1" fillId="9" borderId="2" xfId="0" applyFont="1" applyFill="1" applyBorder="1"/>
    <xf numFmtId="0" fontId="1" fillId="0" borderId="3" xfId="0" applyFont="1" applyBorder="1"/>
    <xf numFmtId="0" fontId="1" fillId="0" borderId="4" xfId="0" applyFont="1" applyBorder="1"/>
    <xf numFmtId="0" fontId="1" fillId="0" borderId="5" xfId="0" applyFont="1" applyBorder="1"/>
    <xf numFmtId="0" fontId="0" fillId="0" borderId="6" xfId="0" applyBorder="1"/>
    <xf numFmtId="0" fontId="0" fillId="0" borderId="0" xfId="0" applyBorder="1"/>
    <xf numFmtId="0" fontId="1" fillId="8" borderId="0" xfId="0" applyFont="1" applyFill="1" applyBorder="1"/>
    <xf numFmtId="0" fontId="0" fillId="0" borderId="11" xfId="0" applyBorder="1" applyAlignment="1">
      <alignment horizontal="center"/>
    </xf>
    <xf numFmtId="0" fontId="0" fillId="0" borderId="7" xfId="0" applyBorder="1" applyAlignment="1">
      <alignment horizontal="center"/>
    </xf>
    <xf numFmtId="0" fontId="0" fillId="0" borderId="11" xfId="0" applyBorder="1" applyAlignment="1">
      <alignment horizontal="center" vertical="top" wrapText="1"/>
    </xf>
    <xf numFmtId="164" fontId="0" fillId="0" borderId="11" xfId="0" applyNumberFormat="1" applyBorder="1" applyAlignment="1">
      <alignment horizontal="center"/>
    </xf>
    <xf numFmtId="0" fontId="1" fillId="3" borderId="3" xfId="0" applyFont="1" applyFill="1" applyBorder="1" applyAlignment="1">
      <alignment horizontal="center" wrapText="1"/>
    </xf>
    <xf numFmtId="0" fontId="1" fillId="0" borderId="0" xfId="0" applyFont="1" applyFill="1" applyBorder="1"/>
    <xf numFmtId="0" fontId="0" fillId="0" borderId="0" xfId="0" applyFill="1" applyAlignment="1">
      <alignment horizontal="center"/>
    </xf>
    <xf numFmtId="0" fontId="0" fillId="0" borderId="0" xfId="0" applyAlignment="1">
      <alignment horizontal="center"/>
    </xf>
    <xf numFmtId="0" fontId="0" fillId="3" borderId="0" xfId="0" applyFill="1" applyAlignment="1">
      <alignment horizontal="left"/>
    </xf>
    <xf numFmtId="0" fontId="0" fillId="3" borderId="0" xfId="0" applyFill="1" applyAlignment="1">
      <alignment horizontal="center"/>
    </xf>
    <xf numFmtId="2" fontId="1" fillId="3" borderId="4" xfId="0" applyNumberFormat="1" applyFont="1" applyFill="1" applyBorder="1" applyAlignment="1">
      <alignment horizontal="center"/>
    </xf>
    <xf numFmtId="0" fontId="0" fillId="3" borderId="12" xfId="0" applyFill="1" applyBorder="1" applyAlignment="1">
      <alignment horizontal="center" vertical="top" wrapText="1"/>
    </xf>
    <xf numFmtId="0" fontId="0" fillId="3" borderId="12" xfId="0" applyFill="1" applyBorder="1" applyAlignment="1">
      <alignment horizontal="center"/>
    </xf>
    <xf numFmtId="0" fontId="0" fillId="5" borderId="12" xfId="0" applyFill="1" applyBorder="1" applyAlignment="1">
      <alignment horizontal="center"/>
    </xf>
    <xf numFmtId="0" fontId="0" fillId="5" borderId="1" xfId="0" applyFill="1" applyBorder="1" applyAlignment="1">
      <alignment horizontal="center"/>
    </xf>
    <xf numFmtId="0" fontId="0" fillId="0" borderId="8" xfId="0" applyBorder="1"/>
    <xf numFmtId="0" fontId="0" fillId="0" borderId="10" xfId="0" applyBorder="1" applyAlignment="1">
      <alignment horizontal="center" vertical="center" wrapText="1"/>
    </xf>
    <xf numFmtId="0" fontId="0" fillId="5" borderId="0" xfId="0" applyFill="1" applyBorder="1"/>
    <xf numFmtId="0" fontId="0" fillId="5" borderId="0" xfId="0" applyFill="1"/>
    <xf numFmtId="0" fontId="0" fillId="5" borderId="0" xfId="0" applyFill="1" applyBorder="1" applyAlignment="1">
      <alignment wrapText="1"/>
    </xf>
    <xf numFmtId="0" fontId="0" fillId="0" borderId="13" xfId="0" applyBorder="1"/>
    <xf numFmtId="0" fontId="0" fillId="0" borderId="0" xfId="0" applyFill="1"/>
    <xf numFmtId="164" fontId="0" fillId="0" borderId="11" xfId="0" applyNumberFormat="1" applyBorder="1" applyAlignment="1">
      <alignment horizontal="center" vertical="top" wrapText="1"/>
    </xf>
    <xf numFmtId="0" fontId="0" fillId="10" borderId="0" xfId="0" applyFill="1" applyAlignment="1">
      <alignment horizontal="center"/>
    </xf>
    <xf numFmtId="0" fontId="0" fillId="11" borderId="0" xfId="0" applyFill="1" applyAlignment="1">
      <alignment horizontal="center"/>
    </xf>
    <xf numFmtId="165" fontId="0" fillId="0" borderId="11"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5" fontId="0" fillId="0" borderId="4" xfId="0" applyNumberFormat="1" applyFill="1" applyBorder="1" applyAlignment="1">
      <alignment horizontal="center"/>
    </xf>
    <xf numFmtId="0" fontId="1" fillId="12" borderId="0" xfId="0" applyFont="1" applyFill="1" applyAlignment="1">
      <alignment horizontal="center"/>
    </xf>
    <xf numFmtId="0" fontId="1" fillId="12" borderId="3" xfId="0" applyFont="1" applyFill="1" applyBorder="1" applyAlignment="1">
      <alignment horizontal="center" wrapText="1"/>
    </xf>
    <xf numFmtId="2" fontId="1" fillId="3" borderId="2" xfId="0" applyNumberFormat="1" applyFont="1" applyFill="1" applyBorder="1" applyAlignment="1">
      <alignment horizontal="center"/>
    </xf>
    <xf numFmtId="0" fontId="1" fillId="12" borderId="14" xfId="0" applyFont="1" applyFill="1" applyBorder="1" applyAlignment="1">
      <alignment horizontal="center"/>
    </xf>
    <xf numFmtId="0" fontId="1" fillId="0" borderId="8" xfId="0" applyFont="1" applyFill="1" applyBorder="1"/>
    <xf numFmtId="0" fontId="1" fillId="0" borderId="0" xfId="0" applyFont="1" applyFill="1" applyBorder="1" applyAlignment="1">
      <alignment horizontal="center" wrapText="1"/>
    </xf>
    <xf numFmtId="2" fontId="1" fillId="0" borderId="0" xfId="0" applyNumberFormat="1" applyFont="1" applyFill="1" applyBorder="1" applyAlignment="1">
      <alignment horizontal="center"/>
    </xf>
    <xf numFmtId="0" fontId="1" fillId="12" borderId="4" xfId="0" applyFont="1" applyFill="1" applyBorder="1" applyAlignment="1">
      <alignment horizontal="center"/>
    </xf>
    <xf numFmtId="0" fontId="1" fillId="3" borderId="2" xfId="0" applyFont="1" applyFill="1" applyBorder="1" applyAlignment="1">
      <alignment horizontal="center" wrapText="1"/>
    </xf>
    <xf numFmtId="0" fontId="1" fillId="12" borderId="2" xfId="0" applyFont="1" applyFill="1" applyBorder="1" applyAlignment="1">
      <alignment horizontal="center" wrapText="1"/>
    </xf>
    <xf numFmtId="0" fontId="1" fillId="13" borderId="2" xfId="0" applyFont="1" applyFill="1" applyBorder="1" applyAlignment="1">
      <alignment horizontal="center" wrapText="1"/>
    </xf>
    <xf numFmtId="0" fontId="1" fillId="13" borderId="4" xfId="0" applyFont="1" applyFill="1" applyBorder="1" applyAlignment="1">
      <alignment horizontal="center"/>
    </xf>
    <xf numFmtId="0" fontId="1" fillId="13" borderId="5" xfId="0" applyFont="1" applyFill="1" applyBorder="1" applyAlignment="1">
      <alignment horizontal="center"/>
    </xf>
    <xf numFmtId="0" fontId="1" fillId="0" borderId="2" xfId="0" applyFont="1" applyBorder="1"/>
    <xf numFmtId="0" fontId="0" fillId="3" borderId="10" xfId="0" applyFill="1" applyBorder="1" applyAlignment="1">
      <alignment horizontal="center"/>
    </xf>
    <xf numFmtId="165" fontId="0" fillId="0" borderId="5" xfId="0" applyNumberFormat="1" applyFill="1" applyBorder="1" applyAlignment="1">
      <alignment horizontal="center"/>
    </xf>
    <xf numFmtId="0" fontId="0" fillId="5" borderId="10" xfId="0" applyFill="1" applyBorder="1" applyAlignment="1">
      <alignment horizontal="center"/>
    </xf>
    <xf numFmtId="0" fontId="0" fillId="5" borderId="9" xfId="0" applyFill="1" applyBorder="1" applyAlignment="1">
      <alignment horizontal="center"/>
    </xf>
    <xf numFmtId="166" fontId="0" fillId="0" borderId="0" xfId="0" applyNumberFormat="1" applyFill="1"/>
    <xf numFmtId="165" fontId="0" fillId="0" borderId="15" xfId="0" applyNumberFormat="1" applyBorder="1" applyAlignment="1">
      <alignment horizontal="center"/>
    </xf>
    <xf numFmtId="0" fontId="0" fillId="0" borderId="15" xfId="0" applyBorder="1" applyAlignment="1">
      <alignment horizontal="center" vertical="top" wrapText="1"/>
    </xf>
    <xf numFmtId="164" fontId="0" fillId="0" borderId="15" xfId="0" applyNumberFormat="1" applyBorder="1" applyAlignment="1">
      <alignment horizontal="center" vertical="top" wrapText="1"/>
    </xf>
    <xf numFmtId="0" fontId="1" fillId="12" borderId="5" xfId="0" applyFont="1" applyFill="1" applyBorder="1" applyAlignment="1">
      <alignment horizontal="center"/>
    </xf>
    <xf numFmtId="0" fontId="0" fillId="0" borderId="0" xfId="0" applyFill="1"/>
    <xf numFmtId="0" fontId="1" fillId="13" borderId="2" xfId="0" applyFont="1" applyFill="1" applyBorder="1" applyAlignment="1">
      <alignment horizontal="center"/>
    </xf>
    <xf numFmtId="0" fontId="1" fillId="0" borderId="1" xfId="0" applyFont="1" applyFill="1" applyBorder="1" applyAlignment="1">
      <alignment horizontal="center" vertical="center"/>
    </xf>
    <xf numFmtId="0" fontId="1" fillId="12" borderId="2" xfId="0" applyFont="1" applyFill="1" applyBorder="1" applyAlignment="1">
      <alignment horizontal="center"/>
    </xf>
    <xf numFmtId="2" fontId="1" fillId="3" borderId="3" xfId="0" applyNumberFormat="1" applyFont="1" applyFill="1" applyBorder="1" applyAlignment="1">
      <alignment horizontal="center"/>
    </xf>
    <xf numFmtId="0" fontId="0" fillId="0" borderId="0" xfId="0" applyFill="1" applyBorder="1" applyAlignment="1"/>
    <xf numFmtId="0" fontId="0" fillId="0" borderId="0" xfId="0" applyFill="1" applyBorder="1" applyAlignment="1">
      <alignment wrapText="1"/>
    </xf>
    <xf numFmtId="1" fontId="0" fillId="0" borderId="0" xfId="0" applyNumberFormat="1"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7" borderId="2" xfId="0" applyFill="1" applyBorder="1" applyAlignment="1">
      <alignment horizontal="center" vertical="center"/>
    </xf>
    <xf numFmtId="0" fontId="0" fillId="3" borderId="17"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5" borderId="2" xfId="0" applyFont="1" applyFill="1" applyBorder="1" applyAlignment="1">
      <alignment horizontal="center" vertical="center"/>
    </xf>
    <xf numFmtId="0" fontId="0" fillId="3" borderId="13"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5" borderId="5" xfId="0" applyFont="1" applyFill="1" applyBorder="1" applyAlignment="1">
      <alignment horizontal="center" vertical="center"/>
    </xf>
    <xf numFmtId="0" fontId="0" fillId="7" borderId="5" xfId="0" applyFont="1" applyFill="1" applyBorder="1" applyAlignment="1">
      <alignment horizontal="center" vertical="center"/>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wrapText="1"/>
    </xf>
    <xf numFmtId="0" fontId="2" fillId="3" borderId="1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5" borderId="2" xfId="0" applyFill="1" applyBorder="1" applyAlignment="1">
      <alignment vertical="center"/>
    </xf>
    <xf numFmtId="0" fontId="0" fillId="7" borderId="2" xfId="0" applyFill="1" applyBorder="1" applyAlignment="1">
      <alignment vertical="center"/>
    </xf>
    <xf numFmtId="0" fontId="0" fillId="5" borderId="2" xfId="0" applyFont="1" applyFill="1" applyBorder="1" applyAlignment="1">
      <alignment vertical="center"/>
    </xf>
    <xf numFmtId="0" fontId="0" fillId="7" borderId="2" xfId="0" applyFont="1" applyFill="1" applyBorder="1" applyAlignment="1">
      <alignment vertical="center"/>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14" borderId="0" xfId="0"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0" fillId="15" borderId="0" xfId="0" applyFill="1" applyAlignment="1">
      <alignment horizontal="center"/>
    </xf>
    <xf numFmtId="0" fontId="0" fillId="4" borderId="0" xfId="0" applyFill="1" applyAlignment="1">
      <alignment horizontal="center"/>
    </xf>
    <xf numFmtId="0" fontId="0" fillId="16" borderId="0" xfId="0" applyFill="1" applyAlignment="1">
      <alignment horizontal="center"/>
    </xf>
    <xf numFmtId="0" fontId="1" fillId="0" borderId="0" xfId="0" applyFont="1"/>
    <xf numFmtId="0" fontId="1" fillId="0" borderId="0" xfId="0" applyFont="1" applyFill="1"/>
    <xf numFmtId="0" fontId="0" fillId="0" borderId="0" xfId="0" quotePrefix="1" applyFill="1"/>
    <xf numFmtId="1" fontId="0" fillId="0" borderId="0" xfId="0" applyNumberFormat="1" applyFill="1"/>
    <xf numFmtId="0" fontId="0" fillId="0" borderId="0" xfId="0" applyAlignment="1"/>
    <xf numFmtId="49" fontId="0" fillId="0" borderId="0" xfId="0" applyNumberFormat="1" applyAlignment="1">
      <alignment wrapText="1"/>
    </xf>
    <xf numFmtId="0" fontId="3" fillId="17" borderId="0" xfId="0" applyFont="1" applyFill="1" applyAlignment="1">
      <alignment horizontal="center"/>
    </xf>
    <xf numFmtId="0" fontId="0" fillId="0" borderId="0" xfId="0" applyFill="1"/>
    <xf numFmtId="0" fontId="0" fillId="6" borderId="17" xfId="0" applyFill="1" applyBorder="1" applyAlignment="1">
      <alignment horizontal="center" vertical="center"/>
    </xf>
    <xf numFmtId="0" fontId="0" fillId="6" borderId="14" xfId="0" applyFill="1" applyBorder="1" applyAlignment="1">
      <alignment horizontal="center" vertical="center"/>
    </xf>
    <xf numFmtId="0" fontId="1" fillId="2" borderId="17" xfId="0" applyFont="1" applyFill="1" applyBorder="1" applyAlignment="1">
      <alignment horizontal="center"/>
    </xf>
    <xf numFmtId="0" fontId="1" fillId="2" borderId="16" xfId="0" applyFont="1" applyFill="1" applyBorder="1" applyAlignment="1">
      <alignment horizontal="center"/>
    </xf>
    <xf numFmtId="0" fontId="1" fillId="2" borderId="14" xfId="0" applyFont="1" applyFill="1" applyBorder="1" applyAlignment="1">
      <alignment horizontal="center"/>
    </xf>
    <xf numFmtId="0" fontId="0" fillId="6" borderId="17"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0" xfId="0" applyFill="1" applyAlignment="1">
      <alignment horizontal="center"/>
    </xf>
    <xf numFmtId="0" fontId="5" fillId="18" borderId="2" xfId="0" applyFont="1" applyFill="1" applyBorder="1" applyAlignment="1">
      <alignment vertical="center" wrapText="1"/>
    </xf>
    <xf numFmtId="0" fontId="6" fillId="18" borderId="14" xfId="0" applyFont="1" applyFill="1" applyBorder="1" applyAlignment="1">
      <alignment vertical="center" wrapText="1"/>
    </xf>
    <xf numFmtId="0" fontId="7" fillId="20" borderId="1" xfId="0" applyFont="1" applyFill="1" applyBorder="1" applyAlignment="1">
      <alignment vertical="center" wrapText="1"/>
    </xf>
    <xf numFmtId="0" fontId="8" fillId="20" borderId="1" xfId="0" applyFont="1" applyFill="1" applyBorder="1" applyAlignment="1">
      <alignment vertical="center" wrapText="1"/>
    </xf>
    <xf numFmtId="0" fontId="7" fillId="20" borderId="9" xfId="0" applyFont="1" applyFill="1" applyBorder="1" applyAlignment="1">
      <alignment vertical="center" wrapText="1"/>
    </xf>
    <xf numFmtId="0" fontId="8" fillId="0" borderId="5" xfId="0" applyFont="1" applyBorder="1" applyAlignment="1">
      <alignment vertical="center" wrapText="1"/>
    </xf>
    <xf numFmtId="0" fontId="8" fillId="0" borderId="9" xfId="0" applyFont="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9" xfId="0" applyFont="1" applyBorder="1" applyAlignment="1">
      <alignment vertical="center" wrapText="1"/>
    </xf>
    <xf numFmtId="0" fontId="0" fillId="0" borderId="1" xfId="0" applyBorder="1" applyAlignment="1">
      <alignment vertical="top" wrapText="1"/>
    </xf>
    <xf numFmtId="0" fontId="7" fillId="19" borderId="17" xfId="0" applyFont="1" applyFill="1" applyBorder="1" applyAlignment="1">
      <alignment vertical="center" wrapText="1"/>
    </xf>
    <xf numFmtId="0" fontId="7" fillId="19" borderId="14" xfId="0" applyFont="1" applyFill="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7" fillId="0" borderId="9" xfId="0" applyFont="1" applyBorder="1" applyAlignment="1">
      <alignment vertical="center" wrapText="1"/>
    </xf>
    <xf numFmtId="0" fontId="8" fillId="0" borderId="9" xfId="0" applyFont="1" applyBorder="1" applyAlignment="1">
      <alignment horizontal="justify" vertical="center" wrapText="1"/>
    </xf>
    <xf numFmtId="0" fontId="8" fillId="0" borderId="1" xfId="0" applyFont="1" applyBorder="1" applyAlignment="1">
      <alignment horizontal="justify" vertical="center" wrapText="1"/>
    </xf>
    <xf numFmtId="0" fontId="4" fillId="0" borderId="1" xfId="1" applyBorder="1" applyAlignment="1">
      <alignment horizontal="left" vertical="center" wrapText="1"/>
    </xf>
    <xf numFmtId="0" fontId="7"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9" xfId="0" applyFont="1" applyBorder="1" applyAlignment="1">
      <alignment horizontal="left" vertical="center" wrapText="1"/>
    </xf>
    <xf numFmtId="0" fontId="1" fillId="0" borderId="0" xfId="0" applyFont="1" applyAlignment="1">
      <alignment wrapText="1"/>
    </xf>
    <xf numFmtId="0" fontId="4" fillId="0" borderId="0" xfId="1" applyAlignment="1">
      <alignment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3" fontId="0" fillId="0" borderId="12" xfId="0" applyNumberFormat="1" applyBorder="1" applyAlignment="1">
      <alignment horizontal="center"/>
    </xf>
    <xf numFmtId="3" fontId="0" fillId="0" borderId="10"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66674</xdr:rowOff>
    </xdr:from>
    <xdr:to>
      <xdr:col>13</xdr:col>
      <xdr:colOff>0</xdr:colOff>
      <xdr:row>21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685799"/>
          <a:ext cx="7896225" cy="3552826"/>
        </a:xfrm>
        <a:prstGeom prst="rect">
          <a:avLst/>
        </a:prstGeom>
        <a:solidFill>
          <a:schemeClr val="bg2">
            <a:lumMod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bg1"/>
              </a:solidFill>
            </a:rPr>
            <a:t>The MCA Tool has been customized for training purposes under the UNEP-GEF NAMA Project implemented</a:t>
          </a:r>
          <a:r>
            <a:rPr lang="fr-FR" sz="1100" baseline="0">
              <a:solidFill>
                <a:schemeClr val="bg1"/>
              </a:solidFill>
            </a:rPr>
            <a:t> by the Ministry of Environment, Solid Waste Division and Climate  Change. </a:t>
          </a:r>
        </a:p>
        <a:p>
          <a:endParaRPr lang="fr-FR" sz="1100" baseline="0">
            <a:solidFill>
              <a:schemeClr val="bg1"/>
            </a:solidFill>
          </a:endParaRPr>
        </a:p>
        <a:p>
          <a:r>
            <a:rPr lang="fr-FR" sz="1100" baseline="0">
              <a:solidFill>
                <a:schemeClr val="bg1"/>
              </a:solidFill>
            </a:rPr>
            <a:t>It is for pedagogical purposes only and the technological options are illustrative .  The MCA Tool is accompanied by three Technology Fact Sheets (TFS) that have been developed for the sole purpose of the training that will take place on 7 July 2021. The Tool uses the 'linear additive' methodology that is sufficient for ranking of multiple climate mitigation technologies.</a:t>
          </a:r>
        </a:p>
        <a:p>
          <a:endParaRPr lang="fr-FR" sz="1100" baseline="0">
            <a:solidFill>
              <a:schemeClr val="bg1"/>
            </a:solidFill>
          </a:endParaRPr>
        </a:p>
        <a:p>
          <a:r>
            <a:rPr lang="fr-FR" sz="1100" baseline="0">
              <a:solidFill>
                <a:schemeClr val="bg1"/>
              </a:solidFill>
            </a:rPr>
            <a:t>For the purpose of this exercise, the three technology options are from different emitting sectors, namely energy industries, land transport and solid waste management. Typically, prioritization of technologies will first be carried out within a sector. So this Tool is customized only to demonstrate the mechanics of MCA for ranking of technological options.</a:t>
          </a:r>
        </a:p>
        <a:p>
          <a:endParaRPr lang="fr-FR" sz="1100" baseline="0">
            <a:solidFill>
              <a:schemeClr val="bg1"/>
            </a:solidFill>
          </a:endParaRPr>
        </a:p>
        <a:p>
          <a:r>
            <a:rPr lang="fr-FR" sz="1100">
              <a:solidFill>
                <a:schemeClr val="bg1"/>
              </a:solidFill>
            </a:rPr>
            <a:t>The functionalities</a:t>
          </a:r>
          <a:r>
            <a:rPr lang="fr-FR" sz="1100" baseline="0">
              <a:solidFill>
                <a:schemeClr val="bg1"/>
              </a:solidFill>
            </a:rPr>
            <a:t> of the Tool are:</a:t>
          </a:r>
        </a:p>
        <a:p>
          <a:r>
            <a:rPr lang="fr-FR" sz="1100" baseline="0">
              <a:solidFill>
                <a:schemeClr val="bg1"/>
              </a:solidFill>
            </a:rPr>
            <a:t>1. Illustrating the use and combination of objective and subjective indicators;</a:t>
          </a:r>
        </a:p>
        <a:p>
          <a:r>
            <a:rPr lang="fr-FR" sz="1100" baseline="0">
              <a:solidFill>
                <a:schemeClr val="bg1"/>
              </a:solidFill>
            </a:rPr>
            <a:t>2. MIN-MAX normalization of objective indicators;</a:t>
          </a:r>
        </a:p>
        <a:p>
          <a:r>
            <a:rPr lang="fr-FR" sz="1100" baseline="0">
              <a:solidFill>
                <a:schemeClr val="bg1"/>
              </a:solidFill>
            </a:rPr>
            <a:t>3. Scoring of subjective indicators using reverse scales;</a:t>
          </a:r>
        </a:p>
        <a:p>
          <a:r>
            <a:rPr lang="fr-FR" sz="1100" baseline="0">
              <a:solidFill>
                <a:schemeClr val="bg1"/>
              </a:solidFill>
            </a:rPr>
            <a:t>4. Allocation of weights for ranking technologies;</a:t>
          </a:r>
        </a:p>
        <a:p>
          <a:r>
            <a:rPr lang="fr-FR" sz="1100" baseline="0">
              <a:solidFill>
                <a:schemeClr val="bg1"/>
              </a:solidFill>
            </a:rPr>
            <a:t>5. Sensitivity analyses on scores and weights.</a:t>
          </a:r>
        </a:p>
        <a:p>
          <a:endParaRPr lang="fr-FR" sz="1100" baseline="0">
            <a:solidFill>
              <a:schemeClr val="bg1"/>
            </a:solidFill>
          </a:endParaRPr>
        </a:p>
        <a:p>
          <a:r>
            <a:rPr lang="fr-FR" sz="1100" baseline="0">
              <a:solidFill>
                <a:schemeClr val="bg1"/>
              </a:solidFill>
            </a:rPr>
            <a:t>Scoring is done with the help of TFS and participants expert knowledge. The allocation of weights is done through consensual decision-making. Sensitivity analyses allows for the different views of stakeholders to be explored.</a:t>
          </a:r>
        </a:p>
        <a:p>
          <a:endParaRPr lang="fr-FR" sz="1100">
            <a:solidFill>
              <a:schemeClr val="bg1"/>
            </a:solidFill>
          </a:endParaRPr>
        </a:p>
      </xdr:txBody>
    </xdr:sp>
    <xdr:clientData/>
  </xdr:twoCellAnchor>
  <xdr:twoCellAnchor>
    <xdr:from>
      <xdr:col>3</xdr:col>
      <xdr:colOff>200025</xdr:colOff>
      <xdr:row>21</xdr:row>
      <xdr:rowOff>76199</xdr:rowOff>
    </xdr:from>
    <xdr:to>
      <xdr:col>9</xdr:col>
      <xdr:colOff>390525</xdr:colOff>
      <xdr:row>26</xdr:row>
      <xdr:rowOff>28574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28825" y="4314824"/>
          <a:ext cx="3848100" cy="904875"/>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a:solidFill>
                <a:schemeClr val="bg1"/>
              </a:solidFill>
              <a:effectLst/>
              <a:latin typeface="+mn-lt"/>
              <a:ea typeface="+mn-ea"/>
              <a:cs typeface="+mn-cs"/>
            </a:rPr>
            <a:t>Author</a:t>
          </a:r>
          <a:endParaRPr lang="fr-FR" sz="1100" b="0" i="0" u="none" strike="noStrike">
            <a:solidFill>
              <a:schemeClr val="bg1"/>
            </a:solidFill>
            <a:effectLst/>
            <a:latin typeface="+mn-lt"/>
            <a:ea typeface="+mn-ea"/>
            <a:cs typeface="+mn-cs"/>
          </a:endParaRPr>
        </a:p>
        <a:p>
          <a:pPr algn="ctr"/>
          <a:r>
            <a:rPr lang="fr-FR" sz="1100" b="1" i="0" u="none" strike="noStrike">
              <a:solidFill>
                <a:schemeClr val="bg1"/>
              </a:solidFill>
              <a:effectLst/>
              <a:latin typeface="+mn-lt"/>
              <a:ea typeface="+mn-ea"/>
              <a:cs typeface="+mn-cs"/>
            </a:rPr>
            <a:t>Prakash (Sanju) Deenapanray</a:t>
          </a:r>
          <a:r>
            <a:rPr lang="fr-FR">
              <a:solidFill>
                <a:schemeClr val="bg1"/>
              </a:solidFill>
            </a:rPr>
            <a:t> </a:t>
          </a:r>
        </a:p>
        <a:p>
          <a:pPr algn="ctr"/>
          <a:r>
            <a:rPr lang="fr-FR" sz="1100" b="1" i="0" u="none" strike="noStrike">
              <a:solidFill>
                <a:schemeClr val="bg1"/>
              </a:solidFill>
              <a:effectLst/>
              <a:latin typeface="+mn-lt"/>
              <a:ea typeface="+mn-ea"/>
              <a:cs typeface="+mn-cs"/>
            </a:rPr>
            <a:t>Director, ELIA - Ecological Living In Action Ltd</a:t>
          </a:r>
          <a:endParaRPr lang="fr-FR" sz="1100" b="0" i="0" u="none" strike="noStrike">
            <a:solidFill>
              <a:schemeClr val="bg1"/>
            </a:solidFill>
            <a:effectLst/>
            <a:latin typeface="+mn-lt"/>
            <a:ea typeface="+mn-ea"/>
            <a:cs typeface="+mn-cs"/>
          </a:endParaRPr>
        </a:p>
        <a:p>
          <a:pPr algn="ctr"/>
          <a:r>
            <a:rPr lang="fr-FR" sz="1100" b="0" i="0" u="none" strike="noStrike">
              <a:solidFill>
                <a:schemeClr val="bg1"/>
              </a:solidFill>
              <a:effectLst/>
              <a:latin typeface="+mn-lt"/>
              <a:ea typeface="+mn-ea"/>
              <a:cs typeface="+mn-cs"/>
            </a:rPr>
            <a:t>(2</a:t>
          </a:r>
          <a:r>
            <a:rPr lang="fr-FR" sz="1100" b="0" i="0" u="none" strike="noStrike" baseline="0">
              <a:solidFill>
                <a:schemeClr val="bg1"/>
              </a:solidFill>
              <a:effectLst/>
              <a:latin typeface="+mn-lt"/>
              <a:ea typeface="+mn-ea"/>
              <a:cs typeface="+mn-cs"/>
            </a:rPr>
            <a:t> July 2021)</a:t>
          </a:r>
          <a:endParaRPr lang="fr-FR"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723899</xdr:colOff>
      <xdr:row>14</xdr:row>
      <xdr:rowOff>0</xdr:rowOff>
    </xdr:from>
    <xdr:to>
      <xdr:col>1</xdr:col>
      <xdr:colOff>6594474</xdr:colOff>
      <xdr:row>16</xdr:row>
      <xdr:rowOff>0</xdr:rowOff>
    </xdr:to>
    <xdr:pic>
      <xdr:nvPicPr>
        <xdr:cNvPr id="5" name="Picture 3">
          <a:extLst>
            <a:ext uri="{FF2B5EF4-FFF2-40B4-BE49-F238E27FC236}">
              <a16:creationId xmlns:a16="http://schemas.microsoft.com/office/drawing/2014/main" id="{C5770F89-7D0C-46B8-BB6A-2A162BB62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899" y="5257800"/>
          <a:ext cx="5870575" cy="141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15875</xdr:colOff>
      <xdr:row>34</xdr:row>
      <xdr:rowOff>187324</xdr:rowOff>
    </xdr:from>
    <xdr:to>
      <xdr:col>2</xdr:col>
      <xdr:colOff>15875</xdr:colOff>
      <xdr:row>36</xdr:row>
      <xdr:rowOff>2527299</xdr:rowOff>
    </xdr:to>
    <xdr:pic>
      <xdr:nvPicPr>
        <xdr:cNvPr id="6" name="Picture 2">
          <a:extLst>
            <a:ext uri="{FF2B5EF4-FFF2-40B4-BE49-F238E27FC236}">
              <a16:creationId xmlns:a16="http://schemas.microsoft.com/office/drawing/2014/main" id="{E4CA90FB-F163-4FCA-9F0D-A497451AC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13903324"/>
          <a:ext cx="8077200" cy="272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climatetechwiki.org/technology/jiqweb-es-fw" TargetMode="External"/><Relationship Id="rId2" Type="http://schemas.openxmlformats.org/officeDocument/2006/relationships/hyperlink" Target="http://climatetechwiki.org/technology/jiqweb-ee" TargetMode="External"/><Relationship Id="rId1" Type="http://schemas.openxmlformats.org/officeDocument/2006/relationships/hyperlink" Target="http://climatetechwiki.org/technology/jiqweb-ph" TargetMode="External"/><Relationship Id="rId5" Type="http://schemas.openxmlformats.org/officeDocument/2006/relationships/drawing" Target="../drawings/drawing2.xml"/><Relationship Id="rId4" Type="http://schemas.openxmlformats.org/officeDocument/2006/relationships/hyperlink" Target="http://climatetechwiki.org/technology/jiqweb-es-echttp:/climatetechwiki.org/technology/jiqweb-es-ec"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en.wikipedia.org/wiki/Biodegradable" TargetMode="External"/><Relationship Id="rId1" Type="http://schemas.openxmlformats.org/officeDocument/2006/relationships/hyperlink" Target="http://climatetechwiki.org/technology/1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9"/>
  <sheetViews>
    <sheetView workbookViewId="0">
      <selection activeCell="A2" sqref="A2:M2"/>
    </sheetView>
  </sheetViews>
  <sheetFormatPr defaultRowHeight="15" x14ac:dyDescent="0.25"/>
  <sheetData>
    <row r="2" spans="1:13" ht="33.75" x14ac:dyDescent="0.5">
      <c r="A2" s="103" t="s">
        <v>73</v>
      </c>
      <c r="B2" s="103"/>
      <c r="C2" s="103"/>
      <c r="D2" s="103"/>
      <c r="E2" s="103"/>
      <c r="F2" s="103"/>
      <c r="G2" s="103"/>
      <c r="H2" s="103"/>
      <c r="I2" s="103"/>
      <c r="J2" s="103"/>
      <c r="K2" s="103"/>
      <c r="L2" s="103"/>
      <c r="M2" s="103"/>
    </row>
    <row r="4" spans="1:13" x14ac:dyDescent="0.25">
      <c r="B4" s="101"/>
      <c r="C4" s="101"/>
      <c r="D4" s="101"/>
      <c r="E4" s="101"/>
      <c r="F4" s="101"/>
      <c r="G4" s="101"/>
      <c r="H4" s="101"/>
      <c r="I4" s="101"/>
    </row>
    <row r="5" spans="1:13" x14ac:dyDescent="0.25">
      <c r="B5" s="101"/>
      <c r="C5" s="101"/>
      <c r="D5" s="101"/>
      <c r="E5" s="101"/>
      <c r="F5" s="101"/>
      <c r="G5" s="101"/>
      <c r="H5" s="101"/>
      <c r="I5" s="101"/>
    </row>
    <row r="6" spans="1:13" x14ac:dyDescent="0.25">
      <c r="B6" s="101"/>
      <c r="C6" s="101"/>
      <c r="D6" s="101"/>
      <c r="E6" s="101"/>
      <c r="F6" s="101"/>
      <c r="G6" s="101"/>
      <c r="H6" s="101"/>
      <c r="I6" s="101"/>
    </row>
    <row r="7" spans="1:13" x14ac:dyDescent="0.25">
      <c r="B7" s="101"/>
      <c r="C7" s="101"/>
      <c r="D7" s="101"/>
      <c r="E7" s="101"/>
      <c r="F7" s="101"/>
      <c r="G7" s="101"/>
      <c r="H7" s="101"/>
      <c r="I7" s="101"/>
    </row>
    <row r="8" spans="1:13" x14ac:dyDescent="0.25">
      <c r="B8" s="101"/>
      <c r="C8" s="101"/>
      <c r="D8" s="101"/>
      <c r="E8" s="101"/>
      <c r="F8" s="101"/>
      <c r="G8" s="101"/>
      <c r="H8" s="101"/>
      <c r="I8" s="101"/>
    </row>
    <row r="9" spans="1:13" x14ac:dyDescent="0.25">
      <c r="B9" s="101"/>
      <c r="C9" s="101"/>
      <c r="D9" s="101"/>
      <c r="E9" s="101"/>
      <c r="F9" s="101"/>
      <c r="G9" s="101"/>
      <c r="H9" s="101"/>
      <c r="I9" s="101"/>
    </row>
  </sheetData>
  <mergeCells count="1">
    <mergeCell ref="A2:M2"/>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A1166-5FBE-4861-AFCB-4737E704D097}">
  <dimension ref="A1:B33"/>
  <sheetViews>
    <sheetView topLeftCell="A16" workbookViewId="0">
      <selection activeCell="B29" sqref="B29"/>
    </sheetView>
  </sheetViews>
  <sheetFormatPr defaultColWidth="87.28515625" defaultRowHeight="15" x14ac:dyDescent="0.25"/>
  <cols>
    <col min="1" max="1" width="14.42578125" style="102" customWidth="1"/>
    <col min="2" max="2" width="100.42578125" style="102" customWidth="1"/>
    <col min="3" max="16384" width="87.28515625" style="102"/>
  </cols>
  <sheetData>
    <row r="1" spans="1:2" ht="15.75" thickBot="1" x14ac:dyDescent="0.3">
      <c r="A1" s="113" t="s">
        <v>153</v>
      </c>
      <c r="B1" s="114" t="s">
        <v>154</v>
      </c>
    </row>
    <row r="2" spans="1:2" ht="36.75" customHeight="1" thickBot="1" x14ac:dyDescent="0.3">
      <c r="A2" s="124" t="s">
        <v>79</v>
      </c>
      <c r="B2" s="125"/>
    </row>
    <row r="3" spans="1:2" ht="76.5" x14ac:dyDescent="0.25">
      <c r="A3" s="127" t="s">
        <v>80</v>
      </c>
      <c r="B3" s="121" t="s">
        <v>155</v>
      </c>
    </row>
    <row r="4" spans="1:2" ht="60.75" thickBot="1" x14ac:dyDescent="0.3">
      <c r="A4" s="128"/>
      <c r="B4" s="119" t="s">
        <v>156</v>
      </c>
    </row>
    <row r="5" spans="1:2" ht="60" x14ac:dyDescent="0.25">
      <c r="A5" s="127" t="s">
        <v>82</v>
      </c>
      <c r="B5" s="121" t="s">
        <v>157</v>
      </c>
    </row>
    <row r="6" spans="1:2" ht="30" x14ac:dyDescent="0.25">
      <c r="A6" s="126"/>
      <c r="B6" s="121" t="s">
        <v>158</v>
      </c>
    </row>
    <row r="7" spans="1:2" ht="30" x14ac:dyDescent="0.25">
      <c r="A7" s="126"/>
      <c r="B7" s="121" t="s">
        <v>159</v>
      </c>
    </row>
    <row r="8" spans="1:2" x14ac:dyDescent="0.25">
      <c r="A8" s="126"/>
      <c r="B8" s="140" t="s">
        <v>160</v>
      </c>
    </row>
    <row r="9" spans="1:2" x14ac:dyDescent="0.25">
      <c r="A9" s="126"/>
      <c r="B9" s="140" t="s">
        <v>161</v>
      </c>
    </row>
    <row r="10" spans="1:2" x14ac:dyDescent="0.25">
      <c r="A10" s="126"/>
      <c r="B10" s="140" t="s">
        <v>162</v>
      </c>
    </row>
    <row r="11" spans="1:2" ht="15.75" thickBot="1" x14ac:dyDescent="0.3">
      <c r="A11" s="128"/>
      <c r="B11" s="141" t="s">
        <v>163</v>
      </c>
    </row>
    <row r="12" spans="1:2" ht="60.75" thickBot="1" x14ac:dyDescent="0.3">
      <c r="A12" s="118" t="s">
        <v>84</v>
      </c>
      <c r="B12" s="119" t="s">
        <v>164</v>
      </c>
    </row>
    <row r="13" spans="1:2" ht="75" x14ac:dyDescent="0.25">
      <c r="A13" s="127" t="s">
        <v>86</v>
      </c>
      <c r="B13" s="121" t="s">
        <v>165</v>
      </c>
    </row>
    <row r="14" spans="1:2" x14ac:dyDescent="0.25">
      <c r="A14" s="126"/>
      <c r="B14" s="121"/>
    </row>
    <row r="15" spans="1:2" ht="15.75" thickBot="1" x14ac:dyDescent="0.3">
      <c r="A15" s="128"/>
      <c r="B15" s="119" t="s">
        <v>166</v>
      </c>
    </row>
    <row r="16" spans="1:2" ht="60" x14ac:dyDescent="0.25">
      <c r="A16" s="127" t="s">
        <v>88</v>
      </c>
      <c r="B16" s="121" t="s">
        <v>167</v>
      </c>
    </row>
    <row r="17" spans="1:2" ht="90" x14ac:dyDescent="0.25">
      <c r="A17" s="126"/>
      <c r="B17" s="121" t="s">
        <v>168</v>
      </c>
    </row>
    <row r="18" spans="1:2" ht="45" x14ac:dyDescent="0.25">
      <c r="A18" s="126"/>
      <c r="B18" s="121" t="s">
        <v>169</v>
      </c>
    </row>
    <row r="19" spans="1:2" ht="30" x14ac:dyDescent="0.25">
      <c r="A19" s="126"/>
      <c r="B19" s="140" t="s">
        <v>170</v>
      </c>
    </row>
    <row r="20" spans="1:2" x14ac:dyDescent="0.25">
      <c r="A20" s="126"/>
      <c r="B20" s="140" t="s">
        <v>171</v>
      </c>
    </row>
    <row r="21" spans="1:2" x14ac:dyDescent="0.25">
      <c r="A21" s="126"/>
      <c r="B21" s="140" t="s">
        <v>172</v>
      </c>
    </row>
    <row r="22" spans="1:2" ht="15.75" thickBot="1" x14ac:dyDescent="0.3">
      <c r="A22" s="128"/>
      <c r="B22" s="119" t="s">
        <v>173</v>
      </c>
    </row>
    <row r="23" spans="1:2" ht="60" x14ac:dyDescent="0.25">
      <c r="A23" s="127" t="s">
        <v>96</v>
      </c>
      <c r="B23" s="121" t="s">
        <v>174</v>
      </c>
    </row>
    <row r="24" spans="1:2" x14ac:dyDescent="0.25">
      <c r="A24" s="126"/>
      <c r="B24" s="136" t="s">
        <v>175</v>
      </c>
    </row>
    <row r="25" spans="1:2" x14ac:dyDescent="0.25">
      <c r="A25" s="126"/>
      <c r="B25" s="136" t="s">
        <v>176</v>
      </c>
    </row>
    <row r="26" spans="1:2" x14ac:dyDescent="0.25">
      <c r="A26" s="126"/>
      <c r="B26" s="136" t="s">
        <v>177</v>
      </c>
    </row>
    <row r="27" spans="1:2" x14ac:dyDescent="0.25">
      <c r="A27" s="126"/>
      <c r="B27" s="136" t="s">
        <v>178</v>
      </c>
    </row>
    <row r="28" spans="1:2" x14ac:dyDescent="0.25">
      <c r="A28" s="126"/>
      <c r="B28" s="136" t="s">
        <v>179</v>
      </c>
    </row>
    <row r="29" spans="1:2" ht="15.75" thickBot="1" x14ac:dyDescent="0.3">
      <c r="A29" s="128"/>
      <c r="B29" s="119" t="s">
        <v>180</v>
      </c>
    </row>
    <row r="30" spans="1:2" ht="45.75" thickBot="1" x14ac:dyDescent="0.3">
      <c r="A30" s="118" t="s">
        <v>99</v>
      </c>
      <c r="B30" s="119" t="s">
        <v>181</v>
      </c>
    </row>
    <row r="31" spans="1:2" ht="30" x14ac:dyDescent="0.25">
      <c r="A31" s="127" t="s">
        <v>109</v>
      </c>
      <c r="B31" s="121" t="s">
        <v>182</v>
      </c>
    </row>
    <row r="32" spans="1:2" x14ac:dyDescent="0.25">
      <c r="A32" s="126"/>
      <c r="B32" s="121"/>
    </row>
    <row r="33" spans="1:2" ht="30.75" thickBot="1" x14ac:dyDescent="0.3">
      <c r="A33" s="128"/>
      <c r="B33" s="119" t="s">
        <v>183</v>
      </c>
    </row>
  </sheetData>
  <mergeCells count="7">
    <mergeCell ref="A31:A33"/>
    <mergeCell ref="A2:B2"/>
    <mergeCell ref="A3:A4"/>
    <mergeCell ref="A5:A11"/>
    <mergeCell ref="A13:A15"/>
    <mergeCell ref="A16:A22"/>
    <mergeCell ref="A23:A29"/>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91A86-0B74-4813-A9DA-ECD5F9584E5C}">
  <dimension ref="A1:B35"/>
  <sheetViews>
    <sheetView topLeftCell="A10" workbookViewId="0">
      <selection activeCell="B28" sqref="B28"/>
    </sheetView>
  </sheetViews>
  <sheetFormatPr defaultRowHeight="15" x14ac:dyDescent="0.25"/>
  <cols>
    <col min="1" max="1" width="17.140625" style="81" customWidth="1"/>
    <col min="2" max="2" width="120" style="81" customWidth="1"/>
    <col min="3" max="16384" width="9.140625" style="81"/>
  </cols>
  <sheetData>
    <row r="1" spans="1:2" ht="15.75" thickBot="1" x14ac:dyDescent="0.3">
      <c r="A1" s="113" t="s">
        <v>77</v>
      </c>
      <c r="B1" s="114" t="s">
        <v>127</v>
      </c>
    </row>
    <row r="2" spans="1:2" ht="36.75" customHeight="1" thickBot="1" x14ac:dyDescent="0.3">
      <c r="A2" s="124" t="s">
        <v>79</v>
      </c>
      <c r="B2" s="125"/>
    </row>
    <row r="3" spans="1:2" ht="60" x14ac:dyDescent="0.25">
      <c r="A3" s="127" t="s">
        <v>128</v>
      </c>
      <c r="B3" s="129" t="s">
        <v>129</v>
      </c>
    </row>
    <row r="4" spans="1:2" x14ac:dyDescent="0.25">
      <c r="A4" s="126"/>
      <c r="B4" s="121"/>
    </row>
    <row r="5" spans="1:2" ht="75" x14ac:dyDescent="0.25">
      <c r="A5" s="126"/>
      <c r="B5" s="129" t="s">
        <v>130</v>
      </c>
    </row>
    <row r="6" spans="1:2" ht="15.75" thickBot="1" x14ac:dyDescent="0.3">
      <c r="A6" s="128"/>
      <c r="B6" s="119"/>
    </row>
    <row r="7" spans="1:2" ht="45" x14ac:dyDescent="0.25">
      <c r="A7" s="127" t="s">
        <v>82</v>
      </c>
      <c r="B7" s="130" t="s">
        <v>146</v>
      </c>
    </row>
    <row r="8" spans="1:2" x14ac:dyDescent="0.25">
      <c r="A8" s="126"/>
      <c r="B8" s="129" t="s">
        <v>131</v>
      </c>
    </row>
    <row r="9" spans="1:2" x14ac:dyDescent="0.25">
      <c r="A9" s="126"/>
      <c r="B9" s="134" t="s">
        <v>132</v>
      </c>
    </row>
    <row r="10" spans="1:2" x14ac:dyDescent="0.25">
      <c r="A10" s="126"/>
      <c r="B10" s="135" t="s">
        <v>133</v>
      </c>
    </row>
    <row r="11" spans="1:2" x14ac:dyDescent="0.25">
      <c r="A11" s="126"/>
      <c r="B11" s="134" t="s">
        <v>134</v>
      </c>
    </row>
    <row r="12" spans="1:2" x14ac:dyDescent="0.25">
      <c r="A12" s="126"/>
      <c r="B12" s="134" t="s">
        <v>135</v>
      </c>
    </row>
    <row r="13" spans="1:2" x14ac:dyDescent="0.25">
      <c r="A13" s="126"/>
      <c r="B13" s="134" t="s">
        <v>136</v>
      </c>
    </row>
    <row r="14" spans="1:2" ht="60" x14ac:dyDescent="0.25">
      <c r="A14" s="126"/>
      <c r="B14" s="129" t="s">
        <v>137</v>
      </c>
    </row>
    <row r="15" spans="1:2" ht="50.25" customHeight="1" x14ac:dyDescent="0.25">
      <c r="A15" s="126"/>
      <c r="B15" s="123"/>
    </row>
    <row r="16" spans="1:2" ht="60.75" customHeight="1" thickBot="1" x14ac:dyDescent="0.3">
      <c r="A16" s="128"/>
      <c r="B16" s="119"/>
    </row>
    <row r="17" spans="1:2" ht="60.75" thickBot="1" x14ac:dyDescent="0.3">
      <c r="A17" s="118" t="s">
        <v>84</v>
      </c>
      <c r="B17" s="131" t="s">
        <v>138</v>
      </c>
    </row>
    <row r="18" spans="1:2" ht="45.75" thickBot="1" x14ac:dyDescent="0.3">
      <c r="A18" s="118" t="s">
        <v>86</v>
      </c>
      <c r="B18" s="132" t="s">
        <v>139</v>
      </c>
    </row>
    <row r="19" spans="1:2" ht="30" x14ac:dyDescent="0.25">
      <c r="A19" s="127" t="s">
        <v>88</v>
      </c>
      <c r="B19" s="133" t="s">
        <v>140</v>
      </c>
    </row>
    <row r="20" spans="1:2" x14ac:dyDescent="0.25">
      <c r="A20" s="126"/>
      <c r="B20" s="133"/>
    </row>
    <row r="21" spans="1:2" x14ac:dyDescent="0.25">
      <c r="A21" s="126"/>
      <c r="B21" s="133" t="s">
        <v>141</v>
      </c>
    </row>
    <row r="22" spans="1:2" x14ac:dyDescent="0.25">
      <c r="A22" s="126"/>
      <c r="B22" s="133"/>
    </row>
    <row r="23" spans="1:2" ht="15.75" thickBot="1" x14ac:dyDescent="0.3">
      <c r="A23" s="128"/>
      <c r="B23" s="132" t="s">
        <v>142</v>
      </c>
    </row>
    <row r="24" spans="1:2" ht="31.5" x14ac:dyDescent="0.25">
      <c r="A24" s="127" t="s">
        <v>96</v>
      </c>
      <c r="B24" s="121" t="s">
        <v>147</v>
      </c>
    </row>
    <row r="25" spans="1:2" x14ac:dyDescent="0.25">
      <c r="A25" s="126"/>
      <c r="B25" s="121"/>
    </row>
    <row r="26" spans="1:2" x14ac:dyDescent="0.25">
      <c r="A26" s="126"/>
      <c r="B26" s="121" t="s">
        <v>143</v>
      </c>
    </row>
    <row r="27" spans="1:2" x14ac:dyDescent="0.25">
      <c r="A27" s="126"/>
      <c r="B27" s="136" t="s">
        <v>148</v>
      </c>
    </row>
    <row r="28" spans="1:2" x14ac:dyDescent="0.25">
      <c r="A28" s="126"/>
      <c r="B28" s="136" t="s">
        <v>149</v>
      </c>
    </row>
    <row r="29" spans="1:2" ht="15.75" thickBot="1" x14ac:dyDescent="0.3">
      <c r="A29" s="128"/>
      <c r="B29" s="137" t="s">
        <v>150</v>
      </c>
    </row>
    <row r="30" spans="1:2" ht="60" x14ac:dyDescent="0.25">
      <c r="A30" s="127" t="s">
        <v>99</v>
      </c>
      <c r="B30" s="129" t="s">
        <v>144</v>
      </c>
    </row>
    <row r="31" spans="1:2" x14ac:dyDescent="0.25">
      <c r="A31" s="126"/>
      <c r="B31" s="121"/>
    </row>
    <row r="32" spans="1:2" x14ac:dyDescent="0.25">
      <c r="A32" s="126"/>
      <c r="B32" s="129" t="s">
        <v>145</v>
      </c>
    </row>
    <row r="33" spans="1:2" x14ac:dyDescent="0.25">
      <c r="A33" s="126"/>
      <c r="B33" s="121"/>
    </row>
    <row r="34" spans="1:2" ht="30" x14ac:dyDescent="0.25">
      <c r="A34" s="126"/>
      <c r="B34" s="136" t="s">
        <v>151</v>
      </c>
    </row>
    <row r="35" spans="1:2" ht="30.75" thickBot="1" x14ac:dyDescent="0.3">
      <c r="A35" s="128"/>
      <c r="B35" s="137" t="s">
        <v>152</v>
      </c>
    </row>
  </sheetData>
  <mergeCells count="6">
    <mergeCell ref="A2:B2"/>
    <mergeCell ref="A3:A6"/>
    <mergeCell ref="A7:A16"/>
    <mergeCell ref="A19:A23"/>
    <mergeCell ref="A24:A29"/>
    <mergeCell ref="A30:A35"/>
  </mergeCells>
  <hyperlinks>
    <hyperlink ref="B9" r:id="rId1" tooltip="Pumped Hydro CTW description" display="http://climatetechwiki.org/technology/jiqweb-ph" xr:uid="{6158A724-0AC4-4624-B90E-AE14879516F4}"/>
    <hyperlink ref="B11" r:id="rId2" tooltip="CTW description SMES" display="http://climatetechwiki.org/technology/jiqweb-ee" xr:uid="{D562069F-1F04-419D-A150-37F10B31E1AF}"/>
    <hyperlink ref="B12" r:id="rId3" tooltip="CTW description flywheel" display="http://climatetechwiki.org/technology/jiqweb-es-fw" xr:uid="{7CD6E658-10BD-463B-BCB7-1EF02AD7E1D7}"/>
    <hyperlink ref="B13" r:id="rId4" tooltip="CTW description capacitors" display="http://climatetechwiki.org/technology/jiqweb-es-echttp:/climatetechwiki.org/technology/jiqweb-es-ec" xr:uid="{91AF93DC-A75A-4072-9BFD-BA0B5CFA7B0D}"/>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BEC10-CD32-494C-8607-179158873796}">
  <dimension ref="A1:C50"/>
  <sheetViews>
    <sheetView topLeftCell="A21" zoomScaleNormal="100" workbookViewId="0">
      <selection activeCell="B24" sqref="B24"/>
    </sheetView>
  </sheetViews>
  <sheetFormatPr defaultRowHeight="15" x14ac:dyDescent="0.25"/>
  <cols>
    <col min="1" max="1" width="15.28515625" style="81" customWidth="1"/>
    <col min="2" max="2" width="121.140625" style="81" customWidth="1"/>
    <col min="3" max="3" width="21" style="81" customWidth="1"/>
    <col min="4" max="16384" width="9.140625" style="81"/>
  </cols>
  <sheetData>
    <row r="1" spans="1:3" ht="15.75" thickBot="1" x14ac:dyDescent="0.3"/>
    <row r="2" spans="1:3" ht="15.75" thickBot="1" x14ac:dyDescent="0.3">
      <c r="A2" s="113" t="s">
        <v>77</v>
      </c>
      <c r="B2" s="114" t="s">
        <v>78</v>
      </c>
    </row>
    <row r="3" spans="1:3" ht="36.75" customHeight="1" thickBot="1" x14ac:dyDescent="0.3">
      <c r="A3" s="124" t="s">
        <v>79</v>
      </c>
      <c r="B3" s="125"/>
      <c r="C3" s="138" t="s">
        <v>74</v>
      </c>
    </row>
    <row r="4" spans="1:3" ht="61.5" x14ac:dyDescent="0.25">
      <c r="A4" s="127" t="s">
        <v>80</v>
      </c>
      <c r="B4" s="115" t="s">
        <v>123</v>
      </c>
      <c r="C4" s="139" t="s">
        <v>76</v>
      </c>
    </row>
    <row r="5" spans="1:3" ht="30" x14ac:dyDescent="0.25">
      <c r="A5" s="126"/>
      <c r="B5" s="116"/>
      <c r="C5" s="139" t="s">
        <v>75</v>
      </c>
    </row>
    <row r="6" spans="1:3" ht="60.75" thickBot="1" x14ac:dyDescent="0.3">
      <c r="A6" s="128"/>
      <c r="B6" s="117" t="s">
        <v>81</v>
      </c>
    </row>
    <row r="7" spans="1:3" ht="105.75" thickBot="1" x14ac:dyDescent="0.3">
      <c r="A7" s="118" t="s">
        <v>82</v>
      </c>
      <c r="B7" s="119" t="s">
        <v>83</v>
      </c>
    </row>
    <row r="8" spans="1:3" ht="90.75" thickBot="1" x14ac:dyDescent="0.3">
      <c r="A8" s="118" t="s">
        <v>84</v>
      </c>
      <c r="B8" s="119" t="s">
        <v>85</v>
      </c>
    </row>
    <row r="9" spans="1:3" ht="45.75" thickBot="1" x14ac:dyDescent="0.3">
      <c r="A9" s="118" t="s">
        <v>86</v>
      </c>
      <c r="B9" s="119" t="s">
        <v>87</v>
      </c>
    </row>
    <row r="10" spans="1:3" x14ac:dyDescent="0.25">
      <c r="A10" s="127" t="s">
        <v>88</v>
      </c>
      <c r="B10" s="120" t="s">
        <v>89</v>
      </c>
    </row>
    <row r="11" spans="1:3" ht="60" x14ac:dyDescent="0.25">
      <c r="A11" s="126"/>
      <c r="B11" s="121" t="s">
        <v>90</v>
      </c>
    </row>
    <row r="12" spans="1:3" x14ac:dyDescent="0.25">
      <c r="A12" s="126"/>
      <c r="B12" s="121"/>
    </row>
    <row r="13" spans="1:3" ht="75" x14ac:dyDescent="0.25">
      <c r="A13" s="126"/>
      <c r="B13" s="121" t="s">
        <v>91</v>
      </c>
    </row>
    <row r="14" spans="1:3" x14ac:dyDescent="0.25">
      <c r="A14" s="126"/>
      <c r="B14" s="120"/>
    </row>
    <row r="15" spans="1:3" x14ac:dyDescent="0.25">
      <c r="A15" s="126"/>
      <c r="B15" s="120" t="s">
        <v>92</v>
      </c>
    </row>
    <row r="16" spans="1:3" ht="30" x14ac:dyDescent="0.25">
      <c r="A16" s="126"/>
      <c r="B16" s="121" t="s">
        <v>93</v>
      </c>
    </row>
    <row r="17" spans="1:2" ht="45" x14ac:dyDescent="0.25">
      <c r="A17" s="126"/>
      <c r="B17" s="121" t="s">
        <v>94</v>
      </c>
    </row>
    <row r="18" spans="1:2" ht="45" x14ac:dyDescent="0.25">
      <c r="A18" s="126"/>
      <c r="B18" s="121" t="s">
        <v>95</v>
      </c>
    </row>
    <row r="19" spans="1:2" x14ac:dyDescent="0.25">
      <c r="A19" s="126"/>
      <c r="B19" s="120"/>
    </row>
    <row r="20" spans="1:2" ht="30.75" thickBot="1" x14ac:dyDescent="0.3">
      <c r="A20" s="128"/>
      <c r="B20" s="122" t="s">
        <v>124</v>
      </c>
    </row>
    <row r="21" spans="1:2" ht="30" x14ac:dyDescent="0.25">
      <c r="A21" s="127" t="s">
        <v>96</v>
      </c>
      <c r="B21" s="121" t="s">
        <v>97</v>
      </c>
    </row>
    <row r="22" spans="1:2" x14ac:dyDescent="0.25">
      <c r="A22" s="126"/>
      <c r="B22" s="121"/>
    </row>
    <row r="23" spans="1:2" ht="30" x14ac:dyDescent="0.25">
      <c r="A23" s="126"/>
      <c r="B23" s="121" t="s">
        <v>98</v>
      </c>
    </row>
    <row r="24" spans="1:2" x14ac:dyDescent="0.25">
      <c r="A24" s="126"/>
      <c r="B24" s="136" t="s">
        <v>125</v>
      </c>
    </row>
    <row r="25" spans="1:2" ht="15.75" thickBot="1" x14ac:dyDescent="0.3">
      <c r="A25" s="128"/>
      <c r="B25" s="137" t="s">
        <v>126</v>
      </c>
    </row>
    <row r="26" spans="1:2" x14ac:dyDescent="0.25">
      <c r="A26" s="127" t="s">
        <v>99</v>
      </c>
      <c r="B26" s="121" t="s">
        <v>100</v>
      </c>
    </row>
    <row r="27" spans="1:2" x14ac:dyDescent="0.25">
      <c r="A27" s="126"/>
      <c r="B27" s="140" t="s">
        <v>101</v>
      </c>
    </row>
    <row r="28" spans="1:2" x14ac:dyDescent="0.25">
      <c r="A28" s="126"/>
      <c r="B28" s="140" t="s">
        <v>102</v>
      </c>
    </row>
    <row r="29" spans="1:2" x14ac:dyDescent="0.25">
      <c r="A29" s="126"/>
      <c r="B29" s="140" t="s">
        <v>103</v>
      </c>
    </row>
    <row r="30" spans="1:2" x14ac:dyDescent="0.25">
      <c r="A30" s="126"/>
      <c r="B30" s="140" t="s">
        <v>104</v>
      </c>
    </row>
    <row r="31" spans="1:2" x14ac:dyDescent="0.25">
      <c r="A31" s="126"/>
      <c r="B31" s="140" t="s">
        <v>105</v>
      </c>
    </row>
    <row r="32" spans="1:2" x14ac:dyDescent="0.25">
      <c r="A32" s="126"/>
      <c r="B32" s="140" t="s">
        <v>106</v>
      </c>
    </row>
    <row r="33" spans="1:2" x14ac:dyDescent="0.25">
      <c r="A33" s="126"/>
      <c r="B33" s="140" t="s">
        <v>107</v>
      </c>
    </row>
    <row r="34" spans="1:2" x14ac:dyDescent="0.25">
      <c r="A34" s="126"/>
      <c r="B34" s="121"/>
    </row>
    <row r="35" spans="1:2" x14ac:dyDescent="0.25">
      <c r="A35" s="126"/>
      <c r="B35" s="121" t="s">
        <v>108</v>
      </c>
    </row>
    <row r="36" spans="1:2" x14ac:dyDescent="0.25">
      <c r="A36" s="126"/>
      <c r="B36" s="123"/>
    </row>
    <row r="37" spans="1:2" ht="198.75" customHeight="1" thickBot="1" x14ac:dyDescent="0.3">
      <c r="A37" s="128"/>
      <c r="B37" s="119"/>
    </row>
    <row r="38" spans="1:2" x14ac:dyDescent="0.25">
      <c r="A38" s="127" t="s">
        <v>109</v>
      </c>
      <c r="B38" s="121" t="s">
        <v>110</v>
      </c>
    </row>
    <row r="39" spans="1:2" x14ac:dyDescent="0.25">
      <c r="A39" s="126"/>
      <c r="B39" s="140" t="s">
        <v>111</v>
      </c>
    </row>
    <row r="40" spans="1:2" x14ac:dyDescent="0.25">
      <c r="A40" s="126"/>
      <c r="B40" s="140" t="s">
        <v>112</v>
      </c>
    </row>
    <row r="41" spans="1:2" x14ac:dyDescent="0.25">
      <c r="A41" s="126"/>
      <c r="B41" s="140" t="s">
        <v>113</v>
      </c>
    </row>
    <row r="42" spans="1:2" x14ac:dyDescent="0.25">
      <c r="A42" s="126"/>
      <c r="B42" s="140" t="s">
        <v>114</v>
      </c>
    </row>
    <row r="43" spans="1:2" x14ac:dyDescent="0.25">
      <c r="A43" s="126"/>
      <c r="B43" s="140" t="s">
        <v>115</v>
      </c>
    </row>
    <row r="44" spans="1:2" x14ac:dyDescent="0.25">
      <c r="A44" s="126"/>
      <c r="B44" s="140" t="s">
        <v>116</v>
      </c>
    </row>
    <row r="45" spans="1:2" x14ac:dyDescent="0.25">
      <c r="A45" s="126"/>
      <c r="B45" s="121" t="s">
        <v>117</v>
      </c>
    </row>
    <row r="46" spans="1:2" x14ac:dyDescent="0.25">
      <c r="A46" s="126"/>
      <c r="B46" s="140" t="s">
        <v>118</v>
      </c>
    </row>
    <row r="47" spans="1:2" x14ac:dyDescent="0.25">
      <c r="A47" s="126"/>
      <c r="B47" s="140" t="s">
        <v>119</v>
      </c>
    </row>
    <row r="48" spans="1:2" x14ac:dyDescent="0.25">
      <c r="A48" s="126"/>
      <c r="B48" s="140" t="s">
        <v>120</v>
      </c>
    </row>
    <row r="49" spans="1:2" x14ac:dyDescent="0.25">
      <c r="A49" s="126"/>
      <c r="B49" s="140" t="s">
        <v>121</v>
      </c>
    </row>
    <row r="50" spans="1:2" ht="15.75" thickBot="1" x14ac:dyDescent="0.3">
      <c r="A50" s="128"/>
      <c r="B50" s="141" t="s">
        <v>122</v>
      </c>
    </row>
  </sheetData>
  <mergeCells count="6">
    <mergeCell ref="A3:B3"/>
    <mergeCell ref="A4:A6"/>
    <mergeCell ref="A10:A20"/>
    <mergeCell ref="A21:A25"/>
    <mergeCell ref="A26:A37"/>
    <mergeCell ref="A38:A50"/>
  </mergeCells>
  <hyperlinks>
    <hyperlink ref="C5" r:id="rId1" tooltip="CHP ClimateTechWiki description" display="http://climatetechwiki.org/technology/1a1" xr:uid="{80D16B22-C07E-4A2A-AB9A-7326402CE604}"/>
    <hyperlink ref="C4" r:id="rId2" tooltip=" biodegradation" display="http://en.wikipedia.org/wiki/Biodegradable" xr:uid="{5B5E5C64-6121-4AF5-A439-CD0F6958BF17}"/>
  </hyperlinks>
  <pageMargins left="0.7" right="0.7" top="0.75" bottom="0.75" header="0.3" footer="0.3"/>
  <pageSetup paperSize="9" orientation="portrait" horizontalDpi="1200" verticalDpi="120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2"/>
  <sheetViews>
    <sheetView topLeftCell="C10" zoomScale="80" zoomScaleNormal="80" workbookViewId="0">
      <selection activeCell="H15" sqref="H15"/>
    </sheetView>
  </sheetViews>
  <sheetFormatPr defaultRowHeight="15" x14ac:dyDescent="0.25"/>
  <cols>
    <col min="1" max="1" width="0" hidden="1" customWidth="1"/>
    <col min="2" max="2" width="1.5703125" hidden="1" customWidth="1"/>
    <col min="3" max="3" width="1.28515625" customWidth="1"/>
    <col min="4" max="4" width="29.5703125" customWidth="1"/>
    <col min="5" max="5" width="18.85546875" customWidth="1"/>
    <col min="6" max="6" width="16.7109375" customWidth="1"/>
    <col min="7" max="7" width="12.85546875" customWidth="1"/>
    <col min="8" max="8" width="14" customWidth="1"/>
    <col min="9" max="9" width="13.42578125" customWidth="1"/>
    <col min="10" max="10" width="13.7109375" customWidth="1"/>
    <col min="11" max="11" width="11.5703125" customWidth="1"/>
    <col min="12" max="12" width="9.42578125" customWidth="1"/>
    <col min="13" max="15" width="10.42578125" customWidth="1"/>
    <col min="18" max="18" width="12" bestFit="1" customWidth="1"/>
  </cols>
  <sheetData>
    <row r="1" spans="1:25" hidden="1" x14ac:dyDescent="0.25">
      <c r="A1">
        <v>18</v>
      </c>
      <c r="B1">
        <f>1-(A1-$A$1)/($A$6-$A$1)</f>
        <v>1</v>
      </c>
      <c r="C1">
        <v>100</v>
      </c>
      <c r="D1">
        <f>1-(A1-MIN($A$1:$A$7))/(MAX($A$1:$A$7)-MIN($A$1:$A$7))</f>
        <v>1</v>
      </c>
    </row>
    <row r="2" spans="1:25" hidden="1" x14ac:dyDescent="0.25">
      <c r="A2">
        <v>27</v>
      </c>
      <c r="B2">
        <f t="shared" ref="B2:B7" si="0">1-(A2-$A$1)/($A$6-$A$1)</f>
        <v>0.25</v>
      </c>
      <c r="C2">
        <v>25</v>
      </c>
      <c r="D2">
        <f t="shared" ref="D2:D7" si="1">1-(A2-MIN($A$1:$A$7))/(MAX($A$1:$A$7)-MIN($A$1:$A$7))</f>
        <v>0.25</v>
      </c>
    </row>
    <row r="3" spans="1:25" hidden="1" x14ac:dyDescent="0.25">
      <c r="A3">
        <v>25</v>
      </c>
      <c r="B3">
        <f t="shared" si="0"/>
        <v>0.41666666666666663</v>
      </c>
      <c r="C3">
        <v>42</v>
      </c>
      <c r="D3">
        <f t="shared" si="1"/>
        <v>0.41666666666666663</v>
      </c>
    </row>
    <row r="4" spans="1:25" hidden="1" x14ac:dyDescent="0.25">
      <c r="A4">
        <v>22</v>
      </c>
      <c r="B4">
        <f t="shared" si="0"/>
        <v>0.66666666666666674</v>
      </c>
      <c r="C4">
        <v>67</v>
      </c>
      <c r="D4">
        <f t="shared" si="1"/>
        <v>0.66666666666666674</v>
      </c>
    </row>
    <row r="5" spans="1:25" hidden="1" x14ac:dyDescent="0.25">
      <c r="A5">
        <v>22</v>
      </c>
      <c r="B5">
        <f t="shared" si="0"/>
        <v>0.66666666666666674</v>
      </c>
      <c r="C5">
        <v>67</v>
      </c>
      <c r="D5">
        <f t="shared" si="1"/>
        <v>0.66666666666666674</v>
      </c>
    </row>
    <row r="6" spans="1:25" hidden="1" x14ac:dyDescent="0.25">
      <c r="A6">
        <v>30</v>
      </c>
      <c r="B6">
        <f t="shared" si="0"/>
        <v>0</v>
      </c>
      <c r="C6">
        <v>0</v>
      </c>
      <c r="D6">
        <f t="shared" si="1"/>
        <v>0</v>
      </c>
    </row>
    <row r="7" spans="1:25" hidden="1" x14ac:dyDescent="0.25">
      <c r="A7">
        <v>20</v>
      </c>
      <c r="B7">
        <f t="shared" si="0"/>
        <v>0.83333333333333337</v>
      </c>
      <c r="C7">
        <v>84</v>
      </c>
      <c r="D7">
        <f t="shared" si="1"/>
        <v>0.83333333333333337</v>
      </c>
    </row>
    <row r="8" spans="1:25" hidden="1" x14ac:dyDescent="0.25">
      <c r="B8">
        <f>MAX(B2:B7)</f>
        <v>0.83333333333333337</v>
      </c>
    </row>
    <row r="9" spans="1:25" hidden="1" x14ac:dyDescent="0.25"/>
    <row r="10" spans="1:25" ht="15.75" thickBot="1" x14ac:dyDescent="0.3">
      <c r="C10" s="104"/>
      <c r="D10" s="104"/>
      <c r="K10" s="7"/>
      <c r="M10" s="7"/>
      <c r="N10" s="26" t="s">
        <v>21</v>
      </c>
      <c r="O10" s="27">
        <v>0</v>
      </c>
    </row>
    <row r="11" spans="1:25" ht="15.75" thickBot="1" x14ac:dyDescent="0.3">
      <c r="D11" s="1"/>
      <c r="E11" s="107" t="s">
        <v>5</v>
      </c>
      <c r="F11" s="108"/>
      <c r="G11" s="108"/>
      <c r="H11" s="108"/>
      <c r="I11" s="108"/>
      <c r="J11" s="109"/>
      <c r="K11" s="66"/>
      <c r="L11" s="66"/>
      <c r="M11" s="7"/>
      <c r="N11" s="26" t="s">
        <v>27</v>
      </c>
      <c r="O11" s="27">
        <v>5</v>
      </c>
    </row>
    <row r="12" spans="1:25" ht="37.5" customHeight="1" thickBot="1" x14ac:dyDescent="0.3">
      <c r="D12" s="1"/>
      <c r="E12" s="72" t="s">
        <v>71</v>
      </c>
      <c r="F12" s="73" t="s">
        <v>0</v>
      </c>
      <c r="G12" s="74" t="s">
        <v>3</v>
      </c>
      <c r="H12" s="105" t="s">
        <v>2</v>
      </c>
      <c r="I12" s="106"/>
      <c r="J12" s="71" t="s">
        <v>4</v>
      </c>
      <c r="K12" s="66"/>
      <c r="L12" s="66"/>
      <c r="N12" s="27" t="s">
        <v>28</v>
      </c>
      <c r="O12" s="27">
        <v>10</v>
      </c>
    </row>
    <row r="13" spans="1:25" ht="60" customHeight="1" thickBot="1" x14ac:dyDescent="0.3">
      <c r="D13" s="2" t="s">
        <v>6</v>
      </c>
      <c r="E13" s="25" t="s">
        <v>68</v>
      </c>
      <c r="F13" s="25" t="s">
        <v>24</v>
      </c>
      <c r="G13" s="79" t="s">
        <v>65</v>
      </c>
      <c r="H13" s="88" t="s">
        <v>25</v>
      </c>
      <c r="I13" s="80" t="s">
        <v>26</v>
      </c>
      <c r="J13" s="79" t="s">
        <v>45</v>
      </c>
      <c r="K13" s="67"/>
      <c r="L13" s="67"/>
      <c r="N13" s="28" t="s">
        <v>29</v>
      </c>
      <c r="O13" s="27">
        <v>15</v>
      </c>
      <c r="Q13" s="61"/>
      <c r="R13" s="61"/>
      <c r="S13" s="61"/>
      <c r="T13" s="61"/>
      <c r="U13" s="61"/>
      <c r="V13" s="61"/>
      <c r="W13" s="61"/>
      <c r="X13" s="61"/>
      <c r="Y13" s="61"/>
    </row>
    <row r="14" spans="1:25" x14ac:dyDescent="0.25">
      <c r="D14" s="4" t="s">
        <v>66</v>
      </c>
      <c r="E14" s="142">
        <f>28000*90000</f>
        <v>2520000000</v>
      </c>
      <c r="F14" s="20" t="s">
        <v>184</v>
      </c>
      <c r="G14" s="37">
        <f>56398/1000</f>
        <v>56.398000000000003</v>
      </c>
      <c r="H14" s="22" t="s">
        <v>22</v>
      </c>
      <c r="I14" s="23" t="s">
        <v>22</v>
      </c>
      <c r="J14" s="69" t="s">
        <v>185</v>
      </c>
      <c r="K14" s="68"/>
      <c r="L14" s="68"/>
      <c r="N14" s="27" t="s">
        <v>30</v>
      </c>
      <c r="O14" s="27">
        <v>20</v>
      </c>
      <c r="Q14" s="98"/>
      <c r="R14" s="98"/>
      <c r="S14" s="98"/>
      <c r="T14" s="61"/>
      <c r="U14" s="61"/>
      <c r="V14" s="61"/>
      <c r="W14" s="61"/>
      <c r="X14" s="61"/>
      <c r="Y14" s="61"/>
    </row>
    <row r="15" spans="1:25" x14ac:dyDescent="0.25">
      <c r="D15" s="4" t="s">
        <v>64</v>
      </c>
      <c r="E15" s="142">
        <v>45012000</v>
      </c>
      <c r="F15" s="21" t="s">
        <v>19</v>
      </c>
      <c r="G15" s="37">
        <f>(83220*0.69)/1000</f>
        <v>57.421799999999998</v>
      </c>
      <c r="H15" s="22" t="s">
        <v>46</v>
      </c>
      <c r="I15" s="23" t="s">
        <v>19</v>
      </c>
      <c r="J15" s="69" t="s">
        <v>19</v>
      </c>
      <c r="K15" s="68"/>
      <c r="L15" s="68"/>
      <c r="N15" s="27" t="s">
        <v>20</v>
      </c>
      <c r="O15" s="27">
        <v>25</v>
      </c>
      <c r="Q15" s="99"/>
      <c r="R15" s="99"/>
      <c r="S15" s="61"/>
      <c r="T15" s="61"/>
      <c r="U15" s="61"/>
      <c r="V15" s="61"/>
      <c r="W15" s="61"/>
      <c r="X15" s="61"/>
      <c r="Y15" s="61"/>
    </row>
    <row r="16" spans="1:25" ht="15.75" thickBot="1" x14ac:dyDescent="0.3">
      <c r="D16" s="5" t="s">
        <v>67</v>
      </c>
      <c r="E16" s="143">
        <f>(240*(500*365))</f>
        <v>43800000</v>
      </c>
      <c r="F16" s="52" t="s">
        <v>22</v>
      </c>
      <c r="G16" s="53">
        <f>(155000+15600)/1000</f>
        <v>170.6</v>
      </c>
      <c r="H16" s="54" t="s">
        <v>48</v>
      </c>
      <c r="I16" s="55" t="s">
        <v>48</v>
      </c>
      <c r="J16" s="70" t="s">
        <v>22</v>
      </c>
      <c r="K16" s="68"/>
      <c r="L16" s="68"/>
      <c r="N16" s="27" t="s">
        <v>31</v>
      </c>
      <c r="O16" s="27">
        <v>30</v>
      </c>
      <c r="Q16" s="61"/>
      <c r="R16" s="61"/>
      <c r="S16" s="61"/>
      <c r="T16" s="61"/>
      <c r="U16" s="61"/>
      <c r="V16" s="61"/>
      <c r="W16" s="61"/>
      <c r="X16" s="61"/>
      <c r="Y16" s="61"/>
    </row>
    <row r="17" spans="4:25" x14ac:dyDescent="0.25">
      <c r="K17" s="7"/>
      <c r="L17" s="7"/>
      <c r="N17" s="27" t="s">
        <v>32</v>
      </c>
      <c r="O17" s="27">
        <v>35</v>
      </c>
      <c r="Q17" s="61"/>
      <c r="R17" s="61"/>
      <c r="S17" s="61"/>
      <c r="T17" s="61"/>
      <c r="U17" s="61"/>
      <c r="V17" s="61"/>
      <c r="W17" s="61"/>
      <c r="X17" s="61"/>
      <c r="Y17" s="61"/>
    </row>
    <row r="18" spans="4:25" x14ac:dyDescent="0.25">
      <c r="D18" s="14"/>
      <c r="E18" s="15"/>
      <c r="F18" s="17" t="s">
        <v>12</v>
      </c>
      <c r="G18" s="18" t="s">
        <v>8</v>
      </c>
      <c r="H18" s="18">
        <v>0</v>
      </c>
      <c r="I18" s="15"/>
      <c r="J18" s="15"/>
      <c r="K18" s="15"/>
      <c r="L18" s="15"/>
      <c r="N18" s="27" t="s">
        <v>33</v>
      </c>
      <c r="O18" s="27">
        <v>40</v>
      </c>
      <c r="Q18" s="61"/>
      <c r="R18" s="61"/>
      <c r="S18" s="61"/>
      <c r="T18" s="61"/>
      <c r="U18" s="61"/>
      <c r="V18" s="61"/>
      <c r="W18" s="61"/>
      <c r="X18" s="61"/>
      <c r="Y18" s="61"/>
    </row>
    <row r="19" spans="4:25" x14ac:dyDescent="0.25">
      <c r="D19" s="14"/>
      <c r="E19" s="15"/>
      <c r="F19" s="17"/>
      <c r="G19" s="18" t="s">
        <v>50</v>
      </c>
      <c r="H19" s="18">
        <v>5</v>
      </c>
      <c r="I19" s="15"/>
      <c r="J19" s="15"/>
      <c r="K19" s="15"/>
      <c r="L19" s="15"/>
      <c r="N19" s="27" t="s">
        <v>34</v>
      </c>
      <c r="O19" s="27">
        <v>45</v>
      </c>
      <c r="Q19" s="61"/>
      <c r="R19" s="61"/>
      <c r="S19" s="61"/>
      <c r="T19" s="61"/>
      <c r="U19" s="61"/>
      <c r="V19" s="61"/>
      <c r="W19" s="61"/>
      <c r="X19" s="61"/>
      <c r="Y19" s="61"/>
    </row>
    <row r="20" spans="4:25" x14ac:dyDescent="0.25">
      <c r="D20" s="14"/>
      <c r="E20" s="15"/>
      <c r="F20" s="17"/>
      <c r="G20" s="18" t="s">
        <v>51</v>
      </c>
      <c r="H20" s="18">
        <v>10</v>
      </c>
      <c r="I20" s="15"/>
      <c r="J20" s="15"/>
      <c r="K20" s="15"/>
      <c r="L20" s="15"/>
      <c r="N20" s="27" t="s">
        <v>9</v>
      </c>
      <c r="O20" s="27">
        <v>50</v>
      </c>
      <c r="Q20" s="61"/>
      <c r="R20" s="61"/>
      <c r="S20" s="61"/>
      <c r="T20" s="61"/>
      <c r="U20" s="61"/>
      <c r="V20" s="61"/>
      <c r="W20" s="61"/>
      <c r="X20" s="61"/>
      <c r="Y20" s="61"/>
    </row>
    <row r="21" spans="4:25" x14ac:dyDescent="0.25">
      <c r="D21" s="14"/>
      <c r="E21" s="15"/>
      <c r="F21" s="17"/>
      <c r="G21" s="18" t="s">
        <v>52</v>
      </c>
      <c r="H21" s="18">
        <v>15</v>
      </c>
      <c r="I21" s="15"/>
      <c r="J21" s="15"/>
      <c r="K21" s="15"/>
      <c r="L21" s="15"/>
      <c r="N21" s="27" t="s">
        <v>35</v>
      </c>
      <c r="O21" s="27">
        <v>55</v>
      </c>
      <c r="Q21" s="61"/>
      <c r="R21" s="61"/>
      <c r="S21" s="61"/>
      <c r="T21" s="61"/>
      <c r="U21" s="61"/>
      <c r="V21" s="61"/>
      <c r="W21" s="61"/>
      <c r="X21" s="61"/>
      <c r="Y21" s="61"/>
    </row>
    <row r="22" spans="4:25" x14ac:dyDescent="0.25">
      <c r="D22" s="14"/>
      <c r="E22" s="15"/>
      <c r="F22" s="17"/>
      <c r="G22" s="18" t="s">
        <v>53</v>
      </c>
      <c r="H22" s="18">
        <v>20</v>
      </c>
      <c r="I22" s="15"/>
      <c r="J22" s="15"/>
      <c r="K22" s="15"/>
      <c r="L22" s="15"/>
      <c r="N22" s="27" t="s">
        <v>36</v>
      </c>
      <c r="O22" s="27">
        <v>60</v>
      </c>
      <c r="Q22" s="61"/>
      <c r="R22" s="61"/>
      <c r="S22" s="61"/>
      <c r="T22" s="61"/>
      <c r="U22" s="61"/>
      <c r="V22" s="61"/>
      <c r="W22" s="61"/>
      <c r="X22" s="61"/>
      <c r="Y22" s="61"/>
    </row>
    <row r="23" spans="4:25" x14ac:dyDescent="0.25">
      <c r="D23" s="14"/>
      <c r="E23" s="15"/>
      <c r="F23" s="17" t="s">
        <v>11</v>
      </c>
      <c r="G23" s="18" t="s">
        <v>18</v>
      </c>
      <c r="H23" s="18">
        <v>25</v>
      </c>
      <c r="I23" s="15"/>
      <c r="J23" s="15"/>
      <c r="K23" s="15"/>
      <c r="L23" s="15"/>
      <c r="M23" s="15"/>
      <c r="N23" s="27" t="s">
        <v>37</v>
      </c>
      <c r="O23" s="27">
        <v>65</v>
      </c>
      <c r="Q23" s="61"/>
      <c r="R23" s="61"/>
      <c r="S23" s="61"/>
      <c r="T23" s="61"/>
      <c r="U23" s="61"/>
      <c r="V23" s="61"/>
      <c r="W23" s="61"/>
      <c r="X23" s="61"/>
      <c r="Y23" s="61"/>
    </row>
    <row r="24" spans="4:25" x14ac:dyDescent="0.25">
      <c r="D24" s="14"/>
      <c r="E24" s="15"/>
      <c r="F24" s="17"/>
      <c r="G24" s="18" t="s">
        <v>54</v>
      </c>
      <c r="H24" s="18">
        <v>30</v>
      </c>
      <c r="I24" s="15"/>
      <c r="J24" s="15"/>
      <c r="K24" s="15"/>
      <c r="L24" s="15"/>
      <c r="M24" s="15"/>
      <c r="N24" s="27" t="s">
        <v>38</v>
      </c>
      <c r="O24" s="27">
        <v>70</v>
      </c>
      <c r="Q24" s="61"/>
      <c r="R24" s="61"/>
      <c r="S24" s="61"/>
      <c r="T24" s="61"/>
      <c r="U24" s="61"/>
      <c r="V24" s="61"/>
      <c r="W24" s="61"/>
      <c r="X24" s="61"/>
      <c r="Y24" s="61"/>
    </row>
    <row r="25" spans="4:25" x14ac:dyDescent="0.25">
      <c r="D25" s="14"/>
      <c r="E25" s="15"/>
      <c r="F25" s="17"/>
      <c r="G25" s="18" t="s">
        <v>55</v>
      </c>
      <c r="H25" s="18">
        <v>35</v>
      </c>
      <c r="I25" s="15"/>
      <c r="J25" s="15"/>
      <c r="K25" s="15"/>
      <c r="L25" s="15"/>
      <c r="M25" s="15"/>
      <c r="N25" s="27" t="s">
        <v>18</v>
      </c>
      <c r="O25" s="27">
        <v>75</v>
      </c>
      <c r="Q25" s="61"/>
      <c r="R25" s="61"/>
      <c r="S25" s="61"/>
      <c r="T25" s="61"/>
      <c r="U25" s="61"/>
      <c r="V25" s="61"/>
      <c r="W25" s="61"/>
      <c r="X25" s="61"/>
      <c r="Y25" s="61"/>
    </row>
    <row r="26" spans="4:25" x14ac:dyDescent="0.25">
      <c r="D26" s="14"/>
      <c r="E26" s="15"/>
      <c r="F26" s="17"/>
      <c r="G26" s="18" t="s">
        <v>56</v>
      </c>
      <c r="H26" s="18">
        <v>40</v>
      </c>
      <c r="I26" s="15"/>
      <c r="J26" s="15"/>
      <c r="K26" s="15"/>
      <c r="L26" s="15"/>
      <c r="M26" s="15"/>
      <c r="N26" s="27" t="s">
        <v>39</v>
      </c>
      <c r="O26" s="27">
        <v>80</v>
      </c>
      <c r="Q26" s="98"/>
      <c r="R26" s="98"/>
      <c r="S26" s="61"/>
      <c r="T26" s="61"/>
      <c r="U26" s="61"/>
      <c r="V26" s="61"/>
      <c r="W26" s="61"/>
      <c r="X26" s="61"/>
      <c r="Y26" s="61"/>
    </row>
    <row r="27" spans="4:25" x14ac:dyDescent="0.25">
      <c r="D27" s="14"/>
      <c r="E27" s="15"/>
      <c r="F27" s="17"/>
      <c r="G27" s="18" t="s">
        <v>57</v>
      </c>
      <c r="H27" s="18">
        <v>45</v>
      </c>
      <c r="I27" s="15"/>
      <c r="J27" s="15"/>
      <c r="K27" s="15"/>
      <c r="L27" s="15"/>
      <c r="M27" s="15"/>
      <c r="N27" s="27" t="s">
        <v>40</v>
      </c>
      <c r="O27" s="27">
        <v>85</v>
      </c>
      <c r="Q27" s="99"/>
      <c r="R27" s="61"/>
      <c r="S27" s="61"/>
      <c r="T27" s="61"/>
      <c r="U27" s="61"/>
      <c r="V27" s="61"/>
      <c r="W27" s="61"/>
      <c r="X27" s="61"/>
      <c r="Y27" s="61"/>
    </row>
    <row r="28" spans="4:25" x14ac:dyDescent="0.25">
      <c r="F28" s="17" t="s">
        <v>14</v>
      </c>
      <c r="G28" s="18" t="s">
        <v>9</v>
      </c>
      <c r="H28" s="18">
        <v>50</v>
      </c>
      <c r="I28" s="16"/>
      <c r="J28" s="15"/>
      <c r="M28" s="15"/>
      <c r="N28" s="27" t="s">
        <v>41</v>
      </c>
      <c r="O28" s="27">
        <v>90</v>
      </c>
      <c r="Q28" s="61"/>
      <c r="R28" s="61"/>
      <c r="S28" s="61"/>
      <c r="T28" s="61"/>
      <c r="U28" s="61"/>
      <c r="V28" s="61"/>
      <c r="W28" s="61"/>
      <c r="X28" s="61"/>
      <c r="Y28" s="61"/>
    </row>
    <row r="29" spans="4:25" x14ac:dyDescent="0.25">
      <c r="F29" s="17"/>
      <c r="G29" s="18" t="s">
        <v>58</v>
      </c>
      <c r="H29" s="18">
        <v>55</v>
      </c>
      <c r="I29" s="16"/>
      <c r="J29" s="15"/>
      <c r="M29" s="15"/>
      <c r="N29" s="27" t="s">
        <v>42</v>
      </c>
      <c r="O29" s="27">
        <v>95</v>
      </c>
      <c r="Q29" s="61"/>
      <c r="R29" s="61"/>
      <c r="S29" s="61"/>
      <c r="T29" s="61"/>
      <c r="U29" s="61"/>
      <c r="V29" s="61"/>
      <c r="W29" s="61"/>
      <c r="X29" s="61"/>
      <c r="Y29" s="61"/>
    </row>
    <row r="30" spans="4:25" x14ac:dyDescent="0.25">
      <c r="F30" s="17"/>
      <c r="G30" s="18" t="s">
        <v>47</v>
      </c>
      <c r="H30" s="18">
        <v>60</v>
      </c>
      <c r="I30" s="16"/>
      <c r="J30" s="15"/>
      <c r="M30" s="15"/>
      <c r="N30" s="27" t="s">
        <v>8</v>
      </c>
      <c r="O30" s="27">
        <v>100</v>
      </c>
      <c r="Q30" s="61"/>
      <c r="R30" s="61"/>
      <c r="S30" s="61"/>
      <c r="T30" s="61"/>
      <c r="U30" s="61"/>
      <c r="V30" s="61"/>
      <c r="W30" s="61"/>
      <c r="X30" s="61"/>
      <c r="Y30" s="61"/>
    </row>
    <row r="31" spans="4:25" x14ac:dyDescent="0.25">
      <c r="F31" s="17"/>
      <c r="G31" s="18" t="s">
        <v>49</v>
      </c>
      <c r="H31" s="18">
        <v>65</v>
      </c>
      <c r="I31" s="16"/>
      <c r="J31" s="15"/>
      <c r="M31" s="15"/>
      <c r="Q31" s="61"/>
      <c r="R31" s="61"/>
      <c r="S31" s="61"/>
      <c r="T31" s="61"/>
      <c r="U31" s="61"/>
      <c r="V31" s="61"/>
      <c r="W31" s="61"/>
      <c r="X31" s="61"/>
      <c r="Y31" s="61"/>
    </row>
    <row r="32" spans="4:25" x14ac:dyDescent="0.25">
      <c r="F32" s="17"/>
      <c r="G32" s="18" t="s">
        <v>46</v>
      </c>
      <c r="H32" s="18">
        <v>70</v>
      </c>
      <c r="I32" s="16"/>
      <c r="J32" s="15"/>
      <c r="M32" s="15"/>
      <c r="Q32" s="61"/>
      <c r="R32" s="61"/>
      <c r="S32" s="61"/>
      <c r="T32" s="61"/>
      <c r="U32" s="61"/>
      <c r="V32" s="61"/>
      <c r="W32" s="61"/>
      <c r="X32" s="61"/>
      <c r="Y32" s="61"/>
    </row>
    <row r="33" spans="6:25" x14ac:dyDescent="0.25">
      <c r="F33" s="17" t="s">
        <v>15</v>
      </c>
      <c r="G33" s="18" t="s">
        <v>10</v>
      </c>
      <c r="H33" s="18">
        <v>75</v>
      </c>
      <c r="I33" s="16"/>
      <c r="J33" s="15"/>
      <c r="Q33" s="61"/>
      <c r="R33" s="61"/>
      <c r="S33" s="61"/>
      <c r="T33" s="61"/>
      <c r="U33" s="61"/>
      <c r="V33" s="61"/>
      <c r="W33" s="61"/>
      <c r="X33" s="61"/>
      <c r="Y33" s="61"/>
    </row>
    <row r="34" spans="6:25" x14ac:dyDescent="0.25">
      <c r="F34" s="17"/>
      <c r="G34" s="18" t="s">
        <v>59</v>
      </c>
      <c r="H34" s="18">
        <v>80</v>
      </c>
      <c r="I34" s="16"/>
      <c r="J34" s="15"/>
      <c r="Q34" s="99"/>
      <c r="R34" s="61"/>
      <c r="S34" s="61"/>
      <c r="T34" s="61"/>
      <c r="U34" s="61"/>
      <c r="V34" s="61"/>
      <c r="W34" s="61"/>
      <c r="X34" s="61"/>
      <c r="Y34" s="61"/>
    </row>
    <row r="35" spans="6:25" x14ac:dyDescent="0.25">
      <c r="F35" s="17"/>
      <c r="G35" s="18" t="s">
        <v>60</v>
      </c>
      <c r="H35" s="18">
        <v>85</v>
      </c>
      <c r="I35" s="16"/>
      <c r="J35" s="15"/>
      <c r="Q35" s="61"/>
      <c r="R35" s="61"/>
      <c r="S35" s="61"/>
      <c r="T35" s="61"/>
      <c r="U35" s="61"/>
      <c r="V35" s="61"/>
      <c r="W35" s="61"/>
      <c r="X35" s="61"/>
      <c r="Y35" s="61"/>
    </row>
    <row r="36" spans="6:25" x14ac:dyDescent="0.25">
      <c r="F36" s="17"/>
      <c r="G36" s="18" t="s">
        <v>61</v>
      </c>
      <c r="H36" s="18">
        <v>90</v>
      </c>
      <c r="I36" s="16"/>
      <c r="J36" s="15"/>
      <c r="Q36" s="61"/>
      <c r="R36" s="61"/>
      <c r="S36" s="61"/>
      <c r="T36" s="61"/>
      <c r="U36" s="61"/>
      <c r="V36" s="61"/>
      <c r="W36" s="61"/>
      <c r="X36" s="61"/>
      <c r="Y36" s="61"/>
    </row>
    <row r="37" spans="6:25" x14ac:dyDescent="0.25">
      <c r="F37" s="17"/>
      <c r="G37" s="18" t="s">
        <v>62</v>
      </c>
      <c r="H37" s="18">
        <v>95</v>
      </c>
      <c r="I37" s="16"/>
      <c r="J37" s="15"/>
      <c r="Q37" s="61"/>
      <c r="R37" s="61"/>
      <c r="S37" s="61"/>
      <c r="T37" s="61"/>
      <c r="U37" s="61"/>
      <c r="V37" s="61"/>
      <c r="W37" s="61"/>
      <c r="X37" s="61"/>
      <c r="Y37" s="61"/>
    </row>
    <row r="38" spans="6:25" x14ac:dyDescent="0.25">
      <c r="F38" s="17" t="s">
        <v>16</v>
      </c>
      <c r="G38" s="18" t="s">
        <v>17</v>
      </c>
      <c r="H38" s="18">
        <v>100</v>
      </c>
      <c r="I38" s="16"/>
      <c r="J38" s="15"/>
      <c r="Q38" s="61"/>
      <c r="R38" s="61"/>
      <c r="S38" s="61"/>
      <c r="T38" s="61"/>
      <c r="U38" s="61"/>
      <c r="V38" s="61"/>
      <c r="W38" s="61"/>
      <c r="X38" s="61"/>
      <c r="Y38" s="61"/>
    </row>
    <row r="39" spans="6:25" x14ac:dyDescent="0.25">
      <c r="Q39" s="61"/>
      <c r="R39" s="56"/>
      <c r="S39" s="56"/>
      <c r="T39" s="56"/>
      <c r="U39" s="56"/>
      <c r="V39" s="56"/>
      <c r="W39" s="56"/>
      <c r="X39" s="61"/>
      <c r="Y39" s="61"/>
    </row>
    <row r="40" spans="6:25" x14ac:dyDescent="0.25">
      <c r="Q40" s="61"/>
      <c r="R40" s="61"/>
      <c r="S40" s="61"/>
      <c r="T40" s="61"/>
      <c r="U40" s="61"/>
      <c r="V40" s="61"/>
      <c r="W40" s="61"/>
      <c r="X40" s="61"/>
      <c r="Y40" s="61"/>
    </row>
    <row r="41" spans="6:25" x14ac:dyDescent="0.25">
      <c r="Q41" s="61"/>
      <c r="R41" s="61"/>
      <c r="S41" s="61"/>
      <c r="T41" s="61"/>
      <c r="U41" s="61"/>
      <c r="V41" s="61"/>
      <c r="W41" s="61"/>
      <c r="X41" s="61"/>
      <c r="Y41" s="61"/>
    </row>
    <row r="42" spans="6:25" x14ac:dyDescent="0.25">
      <c r="Q42" s="61"/>
      <c r="R42" s="61"/>
      <c r="S42" s="61"/>
      <c r="T42" s="61"/>
      <c r="U42" s="61"/>
      <c r="V42" s="61"/>
      <c r="W42" s="61"/>
      <c r="X42" s="61"/>
      <c r="Y42" s="61"/>
    </row>
    <row r="43" spans="6:25" x14ac:dyDescent="0.25">
      <c r="Q43" s="61"/>
      <c r="R43" s="61"/>
      <c r="S43" s="61"/>
      <c r="T43" s="61"/>
      <c r="U43" s="61"/>
      <c r="V43" s="61"/>
      <c r="W43" s="61"/>
      <c r="X43" s="61"/>
      <c r="Y43" s="61"/>
    </row>
    <row r="44" spans="6:25" x14ac:dyDescent="0.25">
      <c r="Q44" s="61"/>
      <c r="R44" s="61"/>
      <c r="S44" s="61"/>
      <c r="T44" s="61"/>
      <c r="U44" s="61"/>
      <c r="V44" s="61"/>
      <c r="W44" s="61"/>
      <c r="X44" s="61"/>
      <c r="Y44" s="61"/>
    </row>
    <row r="45" spans="6:25" x14ac:dyDescent="0.25">
      <c r="Q45" s="61"/>
      <c r="R45" s="61"/>
      <c r="S45" s="61"/>
      <c r="T45" s="61"/>
      <c r="U45" s="61"/>
      <c r="V45" s="61"/>
      <c r="W45" s="61"/>
      <c r="X45" s="61"/>
      <c r="Y45" s="61"/>
    </row>
    <row r="46" spans="6:25" x14ac:dyDescent="0.25">
      <c r="Q46" s="61"/>
      <c r="R46" s="61"/>
      <c r="S46" s="61"/>
      <c r="T46" s="61"/>
      <c r="U46" s="61"/>
      <c r="V46" s="61"/>
      <c r="W46" s="61"/>
      <c r="X46" s="61"/>
      <c r="Y46" s="61"/>
    </row>
    <row r="47" spans="6:25" x14ac:dyDescent="0.25">
      <c r="Q47" s="61"/>
      <c r="R47" s="61"/>
      <c r="S47" s="61"/>
      <c r="T47" s="61"/>
      <c r="U47" s="61"/>
      <c r="V47" s="61"/>
      <c r="W47" s="61"/>
      <c r="X47" s="61"/>
      <c r="Y47" s="61"/>
    </row>
    <row r="48" spans="6:25" x14ac:dyDescent="0.25">
      <c r="Q48" s="61"/>
      <c r="R48" s="61"/>
      <c r="S48" s="61"/>
      <c r="T48" s="61"/>
      <c r="U48" s="61"/>
      <c r="V48" s="61"/>
      <c r="W48" s="61"/>
      <c r="X48" s="61"/>
      <c r="Y48" s="61"/>
    </row>
    <row r="49" spans="17:25" x14ac:dyDescent="0.25">
      <c r="Q49" s="61"/>
      <c r="R49" s="61"/>
      <c r="S49" s="61"/>
      <c r="T49" s="61"/>
      <c r="U49" s="61"/>
      <c r="V49" s="61"/>
      <c r="W49" s="61"/>
      <c r="X49" s="100"/>
      <c r="Y49" s="61"/>
    </row>
    <row r="50" spans="17:25" x14ac:dyDescent="0.25">
      <c r="Q50" s="61"/>
      <c r="R50" s="61"/>
      <c r="S50" s="61"/>
      <c r="T50" s="61"/>
      <c r="U50" s="61"/>
      <c r="V50" s="61"/>
      <c r="W50" s="61"/>
      <c r="X50" s="100"/>
      <c r="Y50" s="61"/>
    </row>
    <row r="51" spans="17:25" x14ac:dyDescent="0.25">
      <c r="Q51" s="61"/>
      <c r="R51" s="61"/>
      <c r="S51" s="61"/>
      <c r="T51" s="61"/>
      <c r="U51" s="61"/>
      <c r="V51" s="61"/>
      <c r="W51" s="61"/>
      <c r="X51" s="100"/>
      <c r="Y51" s="61"/>
    </row>
    <row r="52" spans="17:25" x14ac:dyDescent="0.25">
      <c r="Q52" s="61"/>
      <c r="R52" s="61"/>
      <c r="S52" s="61"/>
      <c r="T52" s="61"/>
      <c r="U52" s="61"/>
      <c r="V52" s="61"/>
      <c r="W52" s="61"/>
      <c r="X52" s="100"/>
      <c r="Y52" s="61"/>
    </row>
    <row r="53" spans="17:25" x14ac:dyDescent="0.25">
      <c r="Q53" s="61"/>
      <c r="R53" s="61"/>
      <c r="S53" s="61"/>
      <c r="T53" s="61"/>
      <c r="U53" s="61"/>
      <c r="V53" s="61"/>
      <c r="W53" s="61"/>
      <c r="X53" s="100"/>
      <c r="Y53" s="61"/>
    </row>
    <row r="54" spans="17:25" x14ac:dyDescent="0.25">
      <c r="Q54" s="61"/>
      <c r="R54" s="61"/>
      <c r="S54" s="61"/>
      <c r="T54" s="61"/>
      <c r="U54" s="61"/>
      <c r="V54" s="61"/>
      <c r="W54" s="61"/>
      <c r="X54" s="100"/>
      <c r="Y54" s="61"/>
    </row>
    <row r="55" spans="17:25" x14ac:dyDescent="0.25">
      <c r="Q55" s="61"/>
      <c r="R55" s="61"/>
      <c r="S55" s="61"/>
      <c r="T55" s="61"/>
      <c r="U55" s="61"/>
      <c r="V55" s="61"/>
      <c r="W55" s="61"/>
      <c r="X55" s="61"/>
      <c r="Y55" s="61"/>
    </row>
    <row r="56" spans="17:25" x14ac:dyDescent="0.25">
      <c r="Q56" s="61"/>
      <c r="R56" s="61"/>
      <c r="S56" s="61"/>
      <c r="T56" s="61"/>
      <c r="U56" s="61"/>
      <c r="V56" s="61"/>
      <c r="W56" s="61"/>
      <c r="X56" s="61"/>
      <c r="Y56" s="61"/>
    </row>
    <row r="57" spans="17:25" x14ac:dyDescent="0.25">
      <c r="Q57" s="98"/>
      <c r="R57" s="98"/>
      <c r="S57" s="61"/>
      <c r="T57" s="61"/>
      <c r="U57" s="61"/>
      <c r="V57" s="61"/>
      <c r="W57" s="61"/>
      <c r="X57" s="61"/>
      <c r="Y57" s="61"/>
    </row>
    <row r="58" spans="17:25" x14ac:dyDescent="0.25">
      <c r="Q58" s="99"/>
      <c r="R58" s="61"/>
      <c r="S58" s="61"/>
      <c r="T58" s="61"/>
      <c r="U58" s="61"/>
      <c r="V58" s="61"/>
      <c r="W58" s="61"/>
      <c r="X58" s="61"/>
      <c r="Y58" s="61"/>
    </row>
    <row r="59" spans="17:25" x14ac:dyDescent="0.25">
      <c r="Q59" s="61"/>
      <c r="R59" s="61"/>
      <c r="S59" s="61"/>
      <c r="T59" s="61"/>
      <c r="U59" s="61"/>
      <c r="V59" s="61"/>
      <c r="W59" s="61"/>
      <c r="X59" s="61"/>
      <c r="Y59" s="61"/>
    </row>
    <row r="60" spans="17:25" x14ac:dyDescent="0.25">
      <c r="Q60" s="61"/>
      <c r="R60" s="61"/>
      <c r="S60" s="61"/>
      <c r="T60" s="61"/>
      <c r="U60" s="61"/>
      <c r="V60" s="61"/>
      <c r="W60" s="61"/>
      <c r="X60" s="61"/>
      <c r="Y60" s="61"/>
    </row>
    <row r="61" spans="17:25" x14ac:dyDescent="0.25">
      <c r="Q61" s="61"/>
      <c r="R61" s="61"/>
      <c r="S61" s="61"/>
      <c r="T61" s="61"/>
      <c r="U61" s="61"/>
      <c r="V61" s="61"/>
      <c r="W61" s="61"/>
      <c r="X61" s="61"/>
      <c r="Y61" s="61"/>
    </row>
    <row r="62" spans="17:25" x14ac:dyDescent="0.25">
      <c r="Q62" s="61"/>
      <c r="R62" s="61"/>
      <c r="S62" s="61"/>
      <c r="T62" s="61"/>
      <c r="U62" s="61"/>
      <c r="V62" s="61"/>
      <c r="W62" s="61"/>
      <c r="X62" s="61"/>
      <c r="Y62" s="61"/>
    </row>
    <row r="63" spans="17:25" x14ac:dyDescent="0.25">
      <c r="Q63" s="61"/>
      <c r="R63" s="61"/>
      <c r="S63" s="61"/>
      <c r="T63" s="61"/>
      <c r="U63" s="61"/>
      <c r="V63" s="61"/>
      <c r="W63" s="61"/>
      <c r="X63" s="61"/>
      <c r="Y63" s="61"/>
    </row>
    <row r="64" spans="17:25" x14ac:dyDescent="0.25">
      <c r="Q64" s="61"/>
      <c r="R64" s="61"/>
      <c r="S64" s="61"/>
      <c r="T64" s="61"/>
      <c r="U64" s="61"/>
      <c r="V64" s="61"/>
      <c r="W64" s="61"/>
      <c r="X64" s="61"/>
      <c r="Y64" s="61"/>
    </row>
    <row r="65" spans="17:25" x14ac:dyDescent="0.25">
      <c r="Q65" s="61"/>
      <c r="R65" s="61"/>
      <c r="S65" s="61"/>
      <c r="T65" s="61"/>
      <c r="U65" s="61"/>
      <c r="V65" s="61"/>
      <c r="W65" s="61"/>
      <c r="X65" s="61"/>
      <c r="Y65" s="61"/>
    </row>
    <row r="66" spans="17:25" x14ac:dyDescent="0.25">
      <c r="Q66" s="61"/>
      <c r="R66" s="61"/>
      <c r="S66" s="61"/>
      <c r="T66" s="61"/>
      <c r="U66" s="61"/>
      <c r="V66" s="61"/>
      <c r="W66" s="61"/>
      <c r="X66" s="61"/>
      <c r="Y66" s="61"/>
    </row>
    <row r="67" spans="17:25" x14ac:dyDescent="0.25">
      <c r="Q67" s="61"/>
      <c r="R67" s="61"/>
      <c r="S67" s="61"/>
      <c r="T67" s="61"/>
      <c r="U67" s="61"/>
      <c r="V67" s="61"/>
      <c r="W67" s="61"/>
      <c r="X67" s="61"/>
      <c r="Y67" s="61"/>
    </row>
    <row r="68" spans="17:25" x14ac:dyDescent="0.25">
      <c r="Q68" s="61"/>
      <c r="R68" s="61"/>
      <c r="S68" s="61"/>
      <c r="T68" s="61"/>
      <c r="U68" s="61"/>
      <c r="V68" s="61"/>
      <c r="W68" s="61"/>
      <c r="X68" s="61"/>
      <c r="Y68" s="61"/>
    </row>
    <row r="69" spans="17:25" x14ac:dyDescent="0.25">
      <c r="Q69" s="61"/>
      <c r="R69" s="61"/>
      <c r="S69" s="61"/>
      <c r="T69" s="61"/>
      <c r="U69" s="61"/>
      <c r="V69" s="61"/>
      <c r="W69" s="61"/>
      <c r="X69" s="61"/>
      <c r="Y69" s="61"/>
    </row>
    <row r="70" spans="17:25" x14ac:dyDescent="0.25">
      <c r="Q70" s="61"/>
      <c r="R70" s="61"/>
      <c r="S70" s="61"/>
      <c r="T70" s="61"/>
      <c r="U70" s="61"/>
      <c r="V70" s="61"/>
      <c r="W70" s="61"/>
      <c r="X70" s="61"/>
      <c r="Y70" s="61"/>
    </row>
    <row r="71" spans="17:25" x14ac:dyDescent="0.25">
      <c r="Q71" s="61"/>
      <c r="R71" s="61"/>
      <c r="S71" s="61"/>
      <c r="T71" s="61"/>
      <c r="U71" s="61"/>
      <c r="V71" s="61"/>
      <c r="W71" s="61"/>
      <c r="X71" s="61"/>
      <c r="Y71" s="61"/>
    </row>
    <row r="72" spans="17:25" x14ac:dyDescent="0.25">
      <c r="Q72" s="61"/>
      <c r="R72" s="61"/>
      <c r="S72" s="61"/>
      <c r="T72" s="61"/>
      <c r="U72" s="61"/>
      <c r="V72" s="61"/>
      <c r="W72" s="61"/>
      <c r="X72" s="61"/>
      <c r="Y72" s="61"/>
    </row>
  </sheetData>
  <mergeCells count="3">
    <mergeCell ref="C10:D10"/>
    <mergeCell ref="H12:I12"/>
    <mergeCell ref="E11:J11"/>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
  <sheetViews>
    <sheetView topLeftCell="B10" workbookViewId="0">
      <selection activeCell="D20" sqref="D20"/>
    </sheetView>
  </sheetViews>
  <sheetFormatPr defaultRowHeight="15" x14ac:dyDescent="0.25"/>
  <cols>
    <col min="2" max="2" width="0.7109375" customWidth="1"/>
    <col min="3" max="3" width="2.28515625" customWidth="1"/>
    <col min="4" max="4" width="28.7109375" customWidth="1"/>
    <col min="5" max="5" width="12" customWidth="1"/>
    <col min="6" max="6" width="15.85546875" customWidth="1"/>
    <col min="7" max="7" width="9.5703125" customWidth="1"/>
    <col min="8" max="8" width="11.140625" customWidth="1"/>
    <col min="9" max="9" width="11.5703125" customWidth="1"/>
    <col min="10" max="10" width="11.7109375" customWidth="1"/>
    <col min="12" max="12" width="9.85546875" customWidth="1"/>
    <col min="14" max="15" width="10.42578125" customWidth="1"/>
  </cols>
  <sheetData>
    <row r="1" spans="1:13" hidden="1" x14ac:dyDescent="0.25">
      <c r="A1">
        <v>18</v>
      </c>
      <c r="B1">
        <f>1-(A1-$A$1)/($A$6-$A$1)</f>
        <v>1</v>
      </c>
      <c r="C1">
        <v>100</v>
      </c>
      <c r="D1">
        <f>1-(A1-MIN($A$1:$A$7))/(MAX($A$1:$A$7)-MIN($A$1:$A$7))</f>
        <v>1</v>
      </c>
    </row>
    <row r="2" spans="1:13" hidden="1" x14ac:dyDescent="0.25">
      <c r="A2">
        <v>27</v>
      </c>
      <c r="B2">
        <f t="shared" ref="B2:B7" si="0">1-(A2-$A$1)/($A$6-$A$1)</f>
        <v>0.25</v>
      </c>
      <c r="C2">
        <v>25</v>
      </c>
      <c r="D2">
        <f t="shared" ref="D2:D7" si="1">1-(A2-MIN($A$1:$A$7))/(MAX($A$1:$A$7)-MIN($A$1:$A$7))</f>
        <v>0.25</v>
      </c>
    </row>
    <row r="3" spans="1:13" hidden="1" x14ac:dyDescent="0.25">
      <c r="A3">
        <v>25</v>
      </c>
      <c r="B3">
        <f t="shared" si="0"/>
        <v>0.41666666666666663</v>
      </c>
      <c r="C3">
        <v>42</v>
      </c>
      <c r="D3">
        <f t="shared" si="1"/>
        <v>0.41666666666666663</v>
      </c>
    </row>
    <row r="4" spans="1:13" hidden="1" x14ac:dyDescent="0.25">
      <c r="A4">
        <v>22</v>
      </c>
      <c r="B4">
        <f t="shared" si="0"/>
        <v>0.66666666666666674</v>
      </c>
      <c r="C4">
        <v>67</v>
      </c>
      <c r="D4">
        <f t="shared" si="1"/>
        <v>0.66666666666666674</v>
      </c>
    </row>
    <row r="5" spans="1:13" hidden="1" x14ac:dyDescent="0.25">
      <c r="A5">
        <v>22</v>
      </c>
      <c r="B5">
        <f t="shared" si="0"/>
        <v>0.66666666666666674</v>
      </c>
      <c r="C5">
        <v>67</v>
      </c>
      <c r="D5">
        <f t="shared" si="1"/>
        <v>0.66666666666666674</v>
      </c>
    </row>
    <row r="6" spans="1:13" hidden="1" x14ac:dyDescent="0.25">
      <c r="A6">
        <v>30</v>
      </c>
      <c r="B6">
        <f t="shared" si="0"/>
        <v>0</v>
      </c>
      <c r="C6">
        <v>0</v>
      </c>
      <c r="D6">
        <f t="shared" si="1"/>
        <v>0</v>
      </c>
    </row>
    <row r="7" spans="1:13" hidden="1" x14ac:dyDescent="0.25">
      <c r="A7">
        <v>20</v>
      </c>
      <c r="B7">
        <f t="shared" si="0"/>
        <v>0.83333333333333337</v>
      </c>
      <c r="C7">
        <v>84</v>
      </c>
      <c r="D7">
        <f t="shared" si="1"/>
        <v>0.83333333333333337</v>
      </c>
    </row>
    <row r="8" spans="1:13" hidden="1" x14ac:dyDescent="0.25">
      <c r="B8">
        <f>MAX(B2:B7)</f>
        <v>0.83333333333333337</v>
      </c>
    </row>
    <row r="9" spans="1:13" hidden="1" x14ac:dyDescent="0.25"/>
    <row r="10" spans="1:13" ht="15.75" thickBot="1" x14ac:dyDescent="0.3">
      <c r="C10" s="104"/>
      <c r="D10" s="104"/>
    </row>
    <row r="11" spans="1:13" ht="15.75" thickBot="1" x14ac:dyDescent="0.3">
      <c r="D11" s="1"/>
      <c r="E11" s="107" t="s">
        <v>5</v>
      </c>
      <c r="F11" s="108"/>
      <c r="G11" s="108"/>
      <c r="H11" s="108"/>
      <c r="I11" s="108"/>
      <c r="J11" s="109"/>
      <c r="K11" s="24"/>
      <c r="L11" s="7"/>
      <c r="M11" s="7"/>
    </row>
    <row r="12" spans="1:13" ht="30.75" thickBot="1" x14ac:dyDescent="0.3">
      <c r="D12" s="1"/>
      <c r="E12" s="75" t="s">
        <v>71</v>
      </c>
      <c r="F12" s="76" t="s">
        <v>0</v>
      </c>
      <c r="G12" s="77" t="s">
        <v>3</v>
      </c>
      <c r="H12" s="110" t="s">
        <v>2</v>
      </c>
      <c r="I12" s="111"/>
      <c r="J12" s="78" t="s">
        <v>4</v>
      </c>
      <c r="K12" s="29"/>
    </row>
    <row r="13" spans="1:13" ht="45" customHeight="1" thickBot="1" x14ac:dyDescent="0.3">
      <c r="D13" s="2" t="s">
        <v>6</v>
      </c>
      <c r="E13" s="25" t="s">
        <v>70</v>
      </c>
      <c r="F13" s="25" t="s">
        <v>1</v>
      </c>
      <c r="G13" s="79" t="s">
        <v>69</v>
      </c>
      <c r="H13" s="25" t="s">
        <v>43</v>
      </c>
      <c r="I13" s="80" t="s">
        <v>23</v>
      </c>
      <c r="J13" s="25" t="s">
        <v>44</v>
      </c>
      <c r="K13" s="46" t="s">
        <v>13</v>
      </c>
      <c r="L13" s="47" t="s">
        <v>63</v>
      </c>
    </row>
    <row r="14" spans="1:13" ht="15.75" thickBot="1" x14ac:dyDescent="0.3">
      <c r="D14" s="3" t="str">
        <f>PM!D14</f>
        <v>Low carbon private vehicles</v>
      </c>
      <c r="E14" s="34">
        <f>100*(1-(PM!E14-MIN(PM!$E$14:$E$16))/(MAX(PM!$E$14:$E$16)-MIN(PM!$E$14:$E$16)))</f>
        <v>0</v>
      </c>
      <c r="F14" s="11">
        <f>VLOOKUP(PM!F14,PM!$G$18:$H$38,2,FALSE)</f>
        <v>75</v>
      </c>
      <c r="G14" s="31">
        <f>100*(PM!G14-MIN(PM!$G$14:$G$16))/(MAX(PM!$G$14:$G$16)-MIN(PM!$G$14:$G$16))</f>
        <v>0</v>
      </c>
      <c r="H14" s="11">
        <f>VLOOKUP(PM!H14,PM!$N$10:$O$30,2,FALSE)</f>
        <v>75</v>
      </c>
      <c r="I14" s="10">
        <f>VLOOKUP(PM!I14,PM!$N$10:$O$30,2,FALSE)</f>
        <v>75</v>
      </c>
      <c r="J14" s="9">
        <f>VLOOKUP(PM!J14,PM!$N$10:$O$30,2,FALSE)</f>
        <v>100</v>
      </c>
      <c r="K14" s="19">
        <f>SUM(E14:J14)</f>
        <v>325</v>
      </c>
      <c r="L14" s="45">
        <f>RANK(K14,$K$14:$K$16,0)</f>
        <v>2</v>
      </c>
    </row>
    <row r="15" spans="1:13" ht="15.75" thickBot="1" x14ac:dyDescent="0.3">
      <c r="D15" s="3" t="str">
        <f>PM!D15</f>
        <v>Solar PV (utility scale)</v>
      </c>
      <c r="E15" s="34">
        <f>100*(1-(PM!E15-MIN(PM!$E$14:$E$16))/(MAX(PM!$E$14:$E$16)-MIN(PM!$E$14:$E$16)))</f>
        <v>99.951054034407562</v>
      </c>
      <c r="F15" s="11">
        <f>VLOOKUP(PM!F15,PM!$G$18:$H$38,2,FALSE)</f>
        <v>50</v>
      </c>
      <c r="G15" s="31">
        <f>100*(PM!G15-MIN(PM!$G$14:$G$16))/(MAX(PM!$G$14:$G$16)-MIN(PM!$G$14:$G$16))</f>
        <v>0.89648167282533953</v>
      </c>
      <c r="H15" s="11">
        <f>VLOOKUP(PM!H15,PM!$N$10:$O$30,2,FALSE)</f>
        <v>70</v>
      </c>
      <c r="I15" s="10">
        <f>VLOOKUP(PM!I15,PM!$N$10:$O$30,2,FALSE)</f>
        <v>50</v>
      </c>
      <c r="J15" s="9">
        <f>VLOOKUP(PM!J15,PM!$N$10:$O$30,2,FALSE)</f>
        <v>50</v>
      </c>
      <c r="K15" s="19">
        <f>SUM(E15:J15)</f>
        <v>320.84753570723285</v>
      </c>
      <c r="L15" s="45">
        <f>RANK(K15,$K$14:$K$16,0)</f>
        <v>3</v>
      </c>
    </row>
    <row r="16" spans="1:13" ht="15.75" thickBot="1" x14ac:dyDescent="0.3">
      <c r="D16" s="51" t="str">
        <f>PM!D16</f>
        <v>WTE (anaerobic digestion)</v>
      </c>
      <c r="E16" s="57">
        <f>100*(1-(PM!E16-MIN(PM!$E$14:$E$16))/(MAX(PM!$E$14:$E$16)-MIN(PM!$E$14:$E$16)))</f>
        <v>100</v>
      </c>
      <c r="F16" s="58">
        <f>VLOOKUP(PM!F16,PM!$G$18:$H$38,2,FALSE)</f>
        <v>25</v>
      </c>
      <c r="G16" s="59">
        <f>100*(PM!G16-MIN(PM!$G$14:$G$16))/(MAX(PM!$G$14:$G$16)-MIN(PM!$G$14:$G$16))</f>
        <v>100.00000000000001</v>
      </c>
      <c r="H16" s="58">
        <f>VLOOKUP(PM!H16,PM!$N$10:$O$30,2,FALSE)</f>
        <v>25</v>
      </c>
      <c r="I16" s="10">
        <f>VLOOKUP(PM!I16,PM!$N$10:$O$30,2,FALSE)</f>
        <v>25</v>
      </c>
      <c r="J16" s="9">
        <f>VLOOKUP(PM!J16,PM!$N$10:$O$30,2,FALSE)</f>
        <v>75</v>
      </c>
      <c r="K16" s="19">
        <f>SUM(E16:J16)</f>
        <v>350</v>
      </c>
      <c r="L16" s="60">
        <f>RANK(K16,$K$14:$K$16,0)</f>
        <v>1</v>
      </c>
    </row>
    <row r="17" spans="4:16" x14ac:dyDescent="0.25">
      <c r="H17" s="7"/>
      <c r="I17" s="6"/>
      <c r="J17" s="6"/>
      <c r="K17" s="6"/>
      <c r="L17" s="6"/>
      <c r="M17" s="7"/>
    </row>
    <row r="18" spans="4:16" x14ac:dyDescent="0.25">
      <c r="D18" s="14"/>
      <c r="E18" s="15"/>
      <c r="F18" s="15"/>
      <c r="G18" s="15"/>
      <c r="H18" s="15"/>
      <c r="I18" s="15"/>
      <c r="J18" s="15"/>
      <c r="K18" s="15"/>
      <c r="L18" s="15"/>
      <c r="M18" s="15"/>
    </row>
    <row r="19" spans="4:16" x14ac:dyDescent="0.25">
      <c r="F19" s="97"/>
      <c r="N19" s="15"/>
    </row>
    <row r="21" spans="4:16" x14ac:dyDescent="0.25">
      <c r="F21" s="7"/>
    </row>
    <row r="22" spans="4:16" x14ac:dyDescent="0.25">
      <c r="F22" s="7"/>
      <c r="P22" s="7"/>
    </row>
    <row r="23" spans="4:16" x14ac:dyDescent="0.25">
      <c r="O23" s="15"/>
      <c r="P23" s="30"/>
    </row>
  </sheetData>
  <mergeCells count="3">
    <mergeCell ref="C10:D10"/>
    <mergeCell ref="H12:I12"/>
    <mergeCell ref="E11:J11"/>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tabSelected="1" topLeftCell="B10" workbookViewId="0">
      <selection activeCell="J14" sqref="J14"/>
    </sheetView>
  </sheetViews>
  <sheetFormatPr defaultRowHeight="15" x14ac:dyDescent="0.25"/>
  <cols>
    <col min="2" max="2" width="0.7109375" customWidth="1"/>
    <col min="3" max="3" width="2.28515625" customWidth="1"/>
    <col min="4" max="4" width="28.7109375" customWidth="1"/>
    <col min="5" max="5" width="10.85546875" customWidth="1"/>
    <col min="6" max="6" width="15.28515625" customWidth="1"/>
    <col min="7" max="7" width="9.5703125" customWidth="1"/>
    <col min="8" max="8" width="11.42578125" customWidth="1"/>
    <col min="9" max="9" width="12.5703125" customWidth="1"/>
    <col min="10" max="10" width="11.7109375" customWidth="1"/>
    <col min="12" max="12" width="9.85546875" customWidth="1"/>
    <col min="14" max="14" width="10.42578125" customWidth="1"/>
    <col min="15" max="15" width="29.5703125" customWidth="1"/>
  </cols>
  <sheetData>
    <row r="1" spans="1:14" hidden="1" x14ac:dyDescent="0.25">
      <c r="A1">
        <v>18</v>
      </c>
      <c r="B1">
        <f>1-(A1-$A$1)/($A$6-$A$1)</f>
        <v>1</v>
      </c>
      <c r="C1">
        <v>100</v>
      </c>
      <c r="D1">
        <f>1-(A1-MIN($A$1:$A$7))/(MAX($A$1:$A$7)-MIN($A$1:$A$7))</f>
        <v>1</v>
      </c>
    </row>
    <row r="2" spans="1:14" hidden="1" x14ac:dyDescent="0.25">
      <c r="A2">
        <v>27</v>
      </c>
      <c r="B2">
        <f t="shared" ref="B2:B7" si="0">1-(A2-$A$1)/($A$6-$A$1)</f>
        <v>0.25</v>
      </c>
      <c r="C2">
        <v>25</v>
      </c>
      <c r="D2">
        <f t="shared" ref="D2:D7" si="1">1-(A2-MIN($A$1:$A$7))/(MAX($A$1:$A$7)-MIN($A$1:$A$7))</f>
        <v>0.25</v>
      </c>
    </row>
    <row r="3" spans="1:14" hidden="1" x14ac:dyDescent="0.25">
      <c r="A3">
        <v>25</v>
      </c>
      <c r="B3">
        <f t="shared" si="0"/>
        <v>0.41666666666666663</v>
      </c>
      <c r="C3">
        <v>42</v>
      </c>
      <c r="D3">
        <f t="shared" si="1"/>
        <v>0.41666666666666663</v>
      </c>
    </row>
    <row r="4" spans="1:14" hidden="1" x14ac:dyDescent="0.25">
      <c r="A4">
        <v>22</v>
      </c>
      <c r="B4">
        <f t="shared" si="0"/>
        <v>0.66666666666666674</v>
      </c>
      <c r="C4">
        <v>67</v>
      </c>
      <c r="D4">
        <f t="shared" si="1"/>
        <v>0.66666666666666674</v>
      </c>
    </row>
    <row r="5" spans="1:14" hidden="1" x14ac:dyDescent="0.25">
      <c r="A5">
        <v>22</v>
      </c>
      <c r="B5">
        <f t="shared" si="0"/>
        <v>0.66666666666666674</v>
      </c>
      <c r="C5">
        <v>67</v>
      </c>
      <c r="D5">
        <f t="shared" si="1"/>
        <v>0.66666666666666674</v>
      </c>
    </row>
    <row r="6" spans="1:14" hidden="1" x14ac:dyDescent="0.25">
      <c r="A6">
        <v>30</v>
      </c>
      <c r="B6">
        <f t="shared" si="0"/>
        <v>0</v>
      </c>
      <c r="C6">
        <v>0</v>
      </c>
      <c r="D6">
        <f t="shared" si="1"/>
        <v>0</v>
      </c>
    </row>
    <row r="7" spans="1:14" hidden="1" x14ac:dyDescent="0.25">
      <c r="A7">
        <v>20</v>
      </c>
      <c r="B7">
        <f t="shared" si="0"/>
        <v>0.83333333333333337</v>
      </c>
      <c r="C7">
        <v>84</v>
      </c>
      <c r="D7">
        <f t="shared" si="1"/>
        <v>0.83333333333333337</v>
      </c>
    </row>
    <row r="8" spans="1:14" hidden="1" x14ac:dyDescent="0.25">
      <c r="B8">
        <f>MAX(B2:B7)</f>
        <v>0.83333333333333337</v>
      </c>
    </row>
    <row r="9" spans="1:14" hidden="1" x14ac:dyDescent="0.25"/>
    <row r="10" spans="1:14" ht="15.75" thickBot="1" x14ac:dyDescent="0.3">
      <c r="C10" s="104"/>
      <c r="D10" s="104"/>
    </row>
    <row r="11" spans="1:14" ht="15.75" thickBot="1" x14ac:dyDescent="0.3">
      <c r="D11" s="1"/>
      <c r="E11" s="107" t="s">
        <v>5</v>
      </c>
      <c r="F11" s="108"/>
      <c r="G11" s="108"/>
      <c r="H11" s="108"/>
      <c r="I11" s="108"/>
      <c r="J11" s="109"/>
      <c r="K11" s="24"/>
      <c r="L11" s="7"/>
      <c r="M11" s="7"/>
    </row>
    <row r="12" spans="1:14" ht="24.75" thickBot="1" x14ac:dyDescent="0.3">
      <c r="D12" s="1"/>
      <c r="E12" s="82" t="s">
        <v>71</v>
      </c>
      <c r="F12" s="83" t="s">
        <v>0</v>
      </c>
      <c r="G12" s="84" t="s">
        <v>3</v>
      </c>
      <c r="H12" s="105" t="s">
        <v>2</v>
      </c>
      <c r="I12" s="106"/>
      <c r="J12" s="85" t="s">
        <v>4</v>
      </c>
      <c r="K12" s="29"/>
    </row>
    <row r="13" spans="1:14" ht="45" customHeight="1" thickBot="1" x14ac:dyDescent="0.3">
      <c r="D13" s="2" t="s">
        <v>6</v>
      </c>
      <c r="E13" s="25" t="str">
        <f>scoring!E13</f>
        <v>Investment Cost</v>
      </c>
      <c r="F13" s="25" t="str">
        <f>scoring!F13</f>
        <v>Ease of implementation</v>
      </c>
      <c r="G13" s="79" t="str">
        <f>scoring!G13</f>
        <v xml:space="preserve">GHG reduction </v>
      </c>
      <c r="H13" s="25" t="s">
        <v>43</v>
      </c>
      <c r="I13" s="80" t="s">
        <v>23</v>
      </c>
      <c r="J13" s="25" t="s">
        <v>44</v>
      </c>
      <c r="K13" s="46" t="s">
        <v>13</v>
      </c>
      <c r="L13" s="48" t="s">
        <v>63</v>
      </c>
      <c r="M13" s="14"/>
      <c r="N13" s="43"/>
    </row>
    <row r="14" spans="1:14" ht="15.75" thickBot="1" x14ac:dyDescent="0.3">
      <c r="D14" s="3" t="str">
        <f>PM!D14</f>
        <v>Low carbon private vehicles</v>
      </c>
      <c r="E14" s="12">
        <f>$E$18*scoring!E14</f>
        <v>0</v>
      </c>
      <c r="F14" s="31">
        <f>$F$18*scoring!F14</f>
        <v>11.25</v>
      </c>
      <c r="G14" s="31">
        <f>$G$18*scoring!G14</f>
        <v>0</v>
      </c>
      <c r="H14" s="31">
        <f>$H$18*scoring!H14</f>
        <v>11.25</v>
      </c>
      <c r="I14" s="35">
        <f>$I$18*scoring!I14</f>
        <v>15</v>
      </c>
      <c r="J14" s="12">
        <f>$J$18*scoring!J14</f>
        <v>10</v>
      </c>
      <c r="K14" s="40">
        <f>SUM(E14:J14)</f>
        <v>47.5</v>
      </c>
      <c r="L14" s="62">
        <f>RANK(K14,$K$14:$K$16,0)</f>
        <v>3</v>
      </c>
      <c r="M14" s="14"/>
      <c r="N14" s="44"/>
    </row>
    <row r="15" spans="1:14" ht="15.75" thickBot="1" x14ac:dyDescent="0.3">
      <c r="D15" s="3" t="str">
        <f>PM!D15</f>
        <v>Solar PV (utility scale)</v>
      </c>
      <c r="E15" s="12">
        <f>$E$18*scoring!E15</f>
        <v>14.992658105161134</v>
      </c>
      <c r="F15" s="31">
        <f>$F$18*scoring!F15</f>
        <v>7.5</v>
      </c>
      <c r="G15" s="31">
        <f>$G$18*scoring!G15</f>
        <v>0.22412041820633488</v>
      </c>
      <c r="H15" s="31">
        <f>$H$18*scoring!H15</f>
        <v>10.5</v>
      </c>
      <c r="I15" s="35">
        <f>$I$18*scoring!I15</f>
        <v>10</v>
      </c>
      <c r="J15" s="12">
        <f>$J$18*scoring!J15</f>
        <v>5</v>
      </c>
      <c r="K15" s="40">
        <f>SUM(E15:J15)</f>
        <v>48.216778523367466</v>
      </c>
      <c r="L15" s="62">
        <f>RANK(K15,$K$14:$K$16,0)</f>
        <v>2</v>
      </c>
      <c r="M15" s="14"/>
      <c r="N15" s="44"/>
    </row>
    <row r="16" spans="1:14" ht="15.75" thickBot="1" x14ac:dyDescent="0.3">
      <c r="D16" s="51" t="str">
        <f>PM!D16</f>
        <v>WTE (anaerobic digestion)</v>
      </c>
      <c r="E16" s="12">
        <f>$E$18*scoring!E16</f>
        <v>15</v>
      </c>
      <c r="F16" s="31">
        <f>$F$18*scoring!F16</f>
        <v>3.75</v>
      </c>
      <c r="G16" s="31">
        <f>$G$18*scoring!G16</f>
        <v>25.000000000000004</v>
      </c>
      <c r="H16" s="31">
        <f>$H$18*scoring!H16</f>
        <v>3.75</v>
      </c>
      <c r="I16" s="35">
        <f>$I$18*scoring!I16</f>
        <v>5</v>
      </c>
      <c r="J16" s="12">
        <f>$J$18*scoring!J16</f>
        <v>7.5</v>
      </c>
      <c r="K16" s="19">
        <f>SUM(E16:J16)</f>
        <v>60</v>
      </c>
      <c r="L16" s="50">
        <f>RANK(K16,$K$14:$K$16,0)</f>
        <v>1</v>
      </c>
      <c r="M16" s="14"/>
      <c r="N16" s="44"/>
    </row>
    <row r="17" spans="4:16" x14ac:dyDescent="0.25">
      <c r="E17" s="6"/>
      <c r="F17" s="6"/>
      <c r="G17" s="6"/>
      <c r="H17" s="6"/>
      <c r="I17" s="6"/>
      <c r="J17" s="6"/>
      <c r="K17" s="6"/>
      <c r="L17" s="6"/>
      <c r="M17" s="6"/>
      <c r="O17" s="14"/>
      <c r="P17" s="44"/>
    </row>
    <row r="18" spans="4:16" x14ac:dyDescent="0.25">
      <c r="D18" s="8" t="s">
        <v>7</v>
      </c>
      <c r="E18" s="91">
        <v>0.15</v>
      </c>
      <c r="F18" s="95">
        <v>0.15</v>
      </c>
      <c r="G18" s="92">
        <v>0.25</v>
      </c>
      <c r="H18" s="96">
        <v>0.15</v>
      </c>
      <c r="I18" s="96">
        <v>0.2</v>
      </c>
      <c r="J18" s="93">
        <v>0.1</v>
      </c>
      <c r="K18" s="15"/>
      <c r="L18" s="15"/>
      <c r="M18" s="32">
        <f>SUM(E18:J18)</f>
        <v>1.0000000000000002</v>
      </c>
      <c r="O18" s="14"/>
      <c r="P18" s="44"/>
    </row>
    <row r="19" spans="4:16" x14ac:dyDescent="0.25">
      <c r="N19" s="15"/>
      <c r="O19" s="14"/>
      <c r="P19" s="44"/>
    </row>
    <row r="20" spans="4:16" x14ac:dyDescent="0.25">
      <c r="I20" s="61"/>
      <c r="J20" s="61"/>
      <c r="K20" s="112"/>
      <c r="L20" s="112"/>
      <c r="O20" s="14"/>
      <c r="P20" s="44"/>
    </row>
    <row r="21" spans="4:16" x14ac:dyDescent="0.25">
      <c r="F21" s="7"/>
      <c r="O21" s="14"/>
      <c r="P21" s="44"/>
    </row>
    <row r="22" spans="4:16" x14ac:dyDescent="0.25">
      <c r="F22" s="7"/>
      <c r="P22" s="7"/>
    </row>
    <row r="23" spans="4:16" x14ac:dyDescent="0.25">
      <c r="J23" s="81"/>
      <c r="O23" s="15"/>
      <c r="P23" s="30"/>
    </row>
    <row r="26" spans="4:16" x14ac:dyDescent="0.25">
      <c r="J26" s="7"/>
    </row>
    <row r="27" spans="4:16" x14ac:dyDescent="0.25">
      <c r="J27" s="7"/>
    </row>
  </sheetData>
  <sortState xmlns:xlrd2="http://schemas.microsoft.com/office/spreadsheetml/2017/richdata2" ref="M14:N21">
    <sortCondition descending="1" ref="N14:N21"/>
  </sortState>
  <mergeCells count="4">
    <mergeCell ref="C10:D10"/>
    <mergeCell ref="K20:L20"/>
    <mergeCell ref="H12:I12"/>
    <mergeCell ref="E11:J11"/>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3"/>
  <sheetViews>
    <sheetView topLeftCell="A10" zoomScale="90" zoomScaleNormal="90" workbookViewId="0">
      <selection activeCell="J14" sqref="J14"/>
    </sheetView>
  </sheetViews>
  <sheetFormatPr defaultRowHeight="15" x14ac:dyDescent="0.25"/>
  <cols>
    <col min="2" max="2" width="0.7109375" customWidth="1"/>
    <col min="3" max="3" width="2.28515625" customWidth="1"/>
    <col min="4" max="4" width="28.7109375" customWidth="1"/>
    <col min="5" max="5" width="10.85546875" customWidth="1"/>
    <col min="6" max="6" width="15.42578125" customWidth="1"/>
    <col min="7" max="7" width="10.42578125" customWidth="1"/>
    <col min="8" max="8" width="11.7109375" customWidth="1"/>
    <col min="9" max="9" width="13.140625" customWidth="1"/>
    <col min="10" max="10" width="11.7109375" customWidth="1"/>
    <col min="12" max="12" width="9.85546875" customWidth="1"/>
    <col min="14" max="14" width="10.42578125" customWidth="1"/>
    <col min="15" max="15" width="29.140625" customWidth="1"/>
  </cols>
  <sheetData>
    <row r="1" spans="1:15" hidden="1" x14ac:dyDescent="0.25">
      <c r="A1">
        <v>18</v>
      </c>
      <c r="B1">
        <f>1-(A1-$A$1)/($A$6-$A$1)</f>
        <v>1</v>
      </c>
      <c r="C1">
        <v>100</v>
      </c>
      <c r="D1">
        <f>1-(A1-MIN($A$1:$A$7))/(MAX($A$1:$A$7)-MIN($A$1:$A$7))</f>
        <v>1</v>
      </c>
    </row>
    <row r="2" spans="1:15" hidden="1" x14ac:dyDescent="0.25">
      <c r="A2">
        <v>27</v>
      </c>
      <c r="B2">
        <f t="shared" ref="B2:B7" si="0">1-(A2-$A$1)/($A$6-$A$1)</f>
        <v>0.25</v>
      </c>
      <c r="C2">
        <v>25</v>
      </c>
      <c r="D2">
        <f t="shared" ref="D2:D7" si="1">1-(A2-MIN($A$1:$A$7))/(MAX($A$1:$A$7)-MIN($A$1:$A$7))</f>
        <v>0.25</v>
      </c>
    </row>
    <row r="3" spans="1:15" hidden="1" x14ac:dyDescent="0.25">
      <c r="A3">
        <v>25</v>
      </c>
      <c r="B3">
        <f t="shared" si="0"/>
        <v>0.41666666666666663</v>
      </c>
      <c r="C3">
        <v>42</v>
      </c>
      <c r="D3">
        <f t="shared" si="1"/>
        <v>0.41666666666666663</v>
      </c>
    </row>
    <row r="4" spans="1:15" hidden="1" x14ac:dyDescent="0.25">
      <c r="A4">
        <v>22</v>
      </c>
      <c r="B4">
        <f t="shared" si="0"/>
        <v>0.66666666666666674</v>
      </c>
      <c r="C4">
        <v>67</v>
      </c>
      <c r="D4">
        <f t="shared" si="1"/>
        <v>0.66666666666666674</v>
      </c>
    </row>
    <row r="5" spans="1:15" hidden="1" x14ac:dyDescent="0.25">
      <c r="A5">
        <v>22</v>
      </c>
      <c r="B5">
        <f t="shared" si="0"/>
        <v>0.66666666666666674</v>
      </c>
      <c r="C5">
        <v>67</v>
      </c>
      <c r="D5">
        <f t="shared" si="1"/>
        <v>0.66666666666666674</v>
      </c>
    </row>
    <row r="6" spans="1:15" hidden="1" x14ac:dyDescent="0.25">
      <c r="A6">
        <v>30</v>
      </c>
      <c r="B6">
        <f t="shared" si="0"/>
        <v>0</v>
      </c>
      <c r="C6">
        <v>0</v>
      </c>
      <c r="D6">
        <f t="shared" si="1"/>
        <v>0</v>
      </c>
    </row>
    <row r="7" spans="1:15" hidden="1" x14ac:dyDescent="0.25">
      <c r="A7">
        <v>20</v>
      </c>
      <c r="B7">
        <f t="shared" si="0"/>
        <v>0.83333333333333337</v>
      </c>
      <c r="C7">
        <v>84</v>
      </c>
      <c r="D7">
        <f t="shared" si="1"/>
        <v>0.83333333333333337</v>
      </c>
    </row>
    <row r="8" spans="1:15" hidden="1" x14ac:dyDescent="0.25">
      <c r="B8">
        <f>MAX(B2:B7)</f>
        <v>0.83333333333333337</v>
      </c>
    </row>
    <row r="9" spans="1:15" hidden="1" x14ac:dyDescent="0.25"/>
    <row r="10" spans="1:15" ht="15.75" thickBot="1" x14ac:dyDescent="0.3">
      <c r="C10" s="104"/>
      <c r="D10" s="104"/>
    </row>
    <row r="11" spans="1:15" ht="15.75" thickBot="1" x14ac:dyDescent="0.3">
      <c r="D11" s="1"/>
      <c r="E11" s="107" t="s">
        <v>5</v>
      </c>
      <c r="F11" s="108"/>
      <c r="G11" s="108"/>
      <c r="H11" s="108"/>
      <c r="I11" s="108"/>
      <c r="J11" s="109"/>
      <c r="K11" s="24"/>
      <c r="L11" s="7"/>
      <c r="M11" s="7"/>
    </row>
    <row r="12" spans="1:15" ht="24.75" thickBot="1" x14ac:dyDescent="0.3">
      <c r="D12" s="63"/>
      <c r="E12" s="82" t="s">
        <v>71</v>
      </c>
      <c r="F12" s="83" t="s">
        <v>0</v>
      </c>
      <c r="G12" s="86" t="s">
        <v>3</v>
      </c>
      <c r="H12" s="110" t="s">
        <v>2</v>
      </c>
      <c r="I12" s="111"/>
      <c r="J12" s="87" t="s">
        <v>4</v>
      </c>
      <c r="K12" s="29"/>
      <c r="L12" s="7"/>
      <c r="M12" s="7"/>
      <c r="N12" s="7"/>
    </row>
    <row r="13" spans="1:15" ht="55.5" customHeight="1" thickBot="1" x14ac:dyDescent="0.3">
      <c r="D13" s="2" t="s">
        <v>6</v>
      </c>
      <c r="E13" s="88" t="str">
        <f>scoring!E13</f>
        <v>Investment Cost</v>
      </c>
      <c r="F13" s="88" t="str">
        <f>scoring!F13</f>
        <v>Ease of implementation</v>
      </c>
      <c r="G13" s="89" t="str">
        <f>scoring!G13</f>
        <v xml:space="preserve">GHG reduction </v>
      </c>
      <c r="H13" s="88" t="str">
        <f>scoring!H13</f>
        <v>catalysing private investment</v>
      </c>
      <c r="I13" s="90" t="str">
        <f>scoring!I13</f>
        <v>replicability</v>
      </c>
      <c r="J13" s="88" t="str">
        <f>scoring!J13</f>
        <v>Impact on health</v>
      </c>
      <c r="K13" s="13" t="s">
        <v>13</v>
      </c>
      <c r="L13" s="39" t="s">
        <v>63</v>
      </c>
      <c r="M13" s="42"/>
      <c r="N13" s="43"/>
      <c r="O13" s="7"/>
    </row>
    <row r="14" spans="1:15" ht="15.75" thickBot="1" x14ac:dyDescent="0.3">
      <c r="D14" s="51" t="str">
        <f>PM!D14</f>
        <v>Low carbon private vehicles</v>
      </c>
      <c r="E14" s="12">
        <f>$E$18*scoring!E14</f>
        <v>0</v>
      </c>
      <c r="F14" s="31">
        <f>$F$18*scoring!F14</f>
        <v>3.75</v>
      </c>
      <c r="G14" s="31">
        <f>$G$18*scoring!G14</f>
        <v>0</v>
      </c>
      <c r="H14" s="31">
        <f>$H$18*scoring!H14</f>
        <v>3.75</v>
      </c>
      <c r="I14" s="35">
        <f>$I$18*scoring!I14</f>
        <v>3.75</v>
      </c>
      <c r="J14" s="12">
        <f>$J$18*scoring!J14</f>
        <v>0</v>
      </c>
      <c r="K14" s="40">
        <f>SUM(E14:J14)</f>
        <v>11.25</v>
      </c>
      <c r="L14" s="64">
        <f>RANK(K14,$K$14:$K$16,0)</f>
        <v>3</v>
      </c>
      <c r="M14" s="42"/>
      <c r="N14" s="44"/>
      <c r="O14" s="7"/>
    </row>
    <row r="15" spans="1:15" ht="15.75" thickBot="1" x14ac:dyDescent="0.3">
      <c r="D15" s="51" t="str">
        <f>PM!D15</f>
        <v>Solar PV (utility scale)</v>
      </c>
      <c r="E15" s="12">
        <f>$E$18*scoring!E15</f>
        <v>79.960843227526055</v>
      </c>
      <c r="F15" s="31">
        <f>$F$18*scoring!F15</f>
        <v>2.5</v>
      </c>
      <c r="G15" s="31">
        <f>$G$18*scoring!G15</f>
        <v>4.4824083641266978E-2</v>
      </c>
      <c r="H15" s="31">
        <f>$H$18*scoring!H15</f>
        <v>3.5</v>
      </c>
      <c r="I15" s="35">
        <f>$I$18*scoring!I15</f>
        <v>2.5</v>
      </c>
      <c r="J15" s="12">
        <f>$J$18*scoring!J15</f>
        <v>0</v>
      </c>
      <c r="K15" s="40">
        <f>SUM(E15:J15)</f>
        <v>88.505667311167329</v>
      </c>
      <c r="L15" s="41">
        <f>RANK(K15,$K$14:$K$16,0)</f>
        <v>2</v>
      </c>
      <c r="M15" s="42"/>
      <c r="N15" s="44"/>
      <c r="O15" s="7"/>
    </row>
    <row r="16" spans="1:15" ht="15.75" thickBot="1" x14ac:dyDescent="0.3">
      <c r="D16" s="51" t="str">
        <f>PM!D16</f>
        <v>WTE (anaerobic digestion)</v>
      </c>
      <c r="E16" s="36">
        <f>$E$18*scoring!E16</f>
        <v>80</v>
      </c>
      <c r="F16" s="31">
        <f>$F$18*scoring!F16</f>
        <v>1.25</v>
      </c>
      <c r="G16" s="31">
        <f>$G$18*scoring!G16</f>
        <v>5.0000000000000009</v>
      </c>
      <c r="H16" s="31">
        <f>$H$18*scoring!H16</f>
        <v>1.25</v>
      </c>
      <c r="I16" s="35">
        <f>$I$18*scoring!I16</f>
        <v>1.25</v>
      </c>
      <c r="J16" s="12">
        <f>$J$18*scoring!J16</f>
        <v>0</v>
      </c>
      <c r="K16" s="19">
        <f>SUM(E16:J16)</f>
        <v>88.75</v>
      </c>
      <c r="L16" s="38">
        <f>RANK(K16,$K$14:$K$16,0)</f>
        <v>1</v>
      </c>
      <c r="M16" s="42"/>
      <c r="N16" s="44"/>
      <c r="O16" s="7"/>
    </row>
    <row r="17" spans="4:17" x14ac:dyDescent="0.25">
      <c r="F17" s="6"/>
      <c r="G17" s="6"/>
      <c r="H17" s="6"/>
      <c r="I17" s="6"/>
      <c r="J17" s="6"/>
      <c r="K17" s="6"/>
      <c r="L17" s="6"/>
      <c r="M17" s="7"/>
      <c r="N17" s="7"/>
      <c r="O17" s="14"/>
      <c r="P17" s="44"/>
      <c r="Q17" s="7"/>
    </row>
    <row r="18" spans="4:17" x14ac:dyDescent="0.25">
      <c r="D18" s="8" t="s">
        <v>7</v>
      </c>
      <c r="E18" s="91">
        <v>0.8</v>
      </c>
      <c r="F18" s="94">
        <v>0.05</v>
      </c>
      <c r="G18" s="92">
        <v>0.05</v>
      </c>
      <c r="H18" s="33">
        <v>0.05</v>
      </c>
      <c r="I18" s="33">
        <v>0.05</v>
      </c>
      <c r="J18" s="93">
        <v>0</v>
      </c>
      <c r="K18" s="15"/>
      <c r="L18" s="15"/>
      <c r="M18" s="32">
        <f>SUM(E18:J18)</f>
        <v>1.0000000000000002</v>
      </c>
      <c r="N18" s="15"/>
      <c r="O18" s="14"/>
      <c r="P18" s="44"/>
      <c r="Q18" s="7"/>
    </row>
    <row r="19" spans="4:17" x14ac:dyDescent="0.25">
      <c r="K19" s="61"/>
      <c r="L19" s="61"/>
      <c r="O19" s="14"/>
      <c r="P19" s="44"/>
      <c r="Q19" s="7"/>
    </row>
    <row r="20" spans="4:17" x14ac:dyDescent="0.25">
      <c r="I20" s="61"/>
      <c r="K20" s="112"/>
      <c r="L20" s="112"/>
      <c r="O20" s="14"/>
      <c r="P20" s="44"/>
      <c r="Q20" s="7"/>
    </row>
    <row r="21" spans="4:17" x14ac:dyDescent="0.25">
      <c r="F21" s="7"/>
      <c r="O21" s="14"/>
      <c r="P21" s="44"/>
      <c r="Q21" s="7"/>
    </row>
    <row r="22" spans="4:17" x14ac:dyDescent="0.25">
      <c r="F22" s="7"/>
      <c r="P22" s="7"/>
    </row>
    <row r="23" spans="4:17" x14ac:dyDescent="0.25">
      <c r="O23" s="15"/>
      <c r="P23" s="30"/>
    </row>
  </sheetData>
  <mergeCells count="4">
    <mergeCell ref="C10:D10"/>
    <mergeCell ref="K20:L20"/>
    <mergeCell ref="H12:I12"/>
    <mergeCell ref="E11:J11"/>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3"/>
  <sheetViews>
    <sheetView topLeftCell="A10" zoomScale="90" zoomScaleNormal="90" workbookViewId="0">
      <selection activeCell="H19" sqref="H19"/>
    </sheetView>
  </sheetViews>
  <sheetFormatPr defaultRowHeight="15" x14ac:dyDescent="0.25"/>
  <cols>
    <col min="2" max="2" width="0.7109375" customWidth="1"/>
    <col min="3" max="3" width="2.28515625" customWidth="1"/>
    <col min="4" max="4" width="28.7109375" customWidth="1"/>
    <col min="5" max="5" width="10.85546875" customWidth="1"/>
    <col min="6" max="6" width="15.5703125" customWidth="1"/>
    <col min="7" max="7" width="9.5703125" customWidth="1"/>
    <col min="8" max="8" width="11.5703125" customWidth="1"/>
    <col min="9" max="9" width="12.42578125" customWidth="1"/>
    <col min="10" max="10" width="11.7109375" customWidth="1"/>
    <col min="12" max="12" width="9.85546875" customWidth="1"/>
    <col min="14" max="14" width="10.42578125" customWidth="1"/>
    <col min="15" max="15" width="29.140625" customWidth="1"/>
  </cols>
  <sheetData>
    <row r="1" spans="1:15" hidden="1" x14ac:dyDescent="0.25">
      <c r="A1">
        <v>18</v>
      </c>
      <c r="B1">
        <f>1-(A1-$A$1)/($A$6-$A$1)</f>
        <v>1</v>
      </c>
      <c r="C1">
        <v>100</v>
      </c>
      <c r="D1">
        <f>1-(A1-MIN($A$1:$A$7))/(MAX($A$1:$A$7)-MIN($A$1:$A$7))</f>
        <v>1</v>
      </c>
    </row>
    <row r="2" spans="1:15" hidden="1" x14ac:dyDescent="0.25">
      <c r="A2">
        <v>27</v>
      </c>
      <c r="B2">
        <f t="shared" ref="B2:B7" si="0">1-(A2-$A$1)/($A$6-$A$1)</f>
        <v>0.25</v>
      </c>
      <c r="C2">
        <v>25</v>
      </c>
      <c r="D2">
        <f t="shared" ref="D2:D7" si="1">1-(A2-MIN($A$1:$A$7))/(MAX($A$1:$A$7)-MIN($A$1:$A$7))</f>
        <v>0.25</v>
      </c>
    </row>
    <row r="3" spans="1:15" hidden="1" x14ac:dyDescent="0.25">
      <c r="A3">
        <v>25</v>
      </c>
      <c r="B3">
        <f t="shared" si="0"/>
        <v>0.41666666666666663</v>
      </c>
      <c r="C3">
        <v>42</v>
      </c>
      <c r="D3">
        <f t="shared" si="1"/>
        <v>0.41666666666666663</v>
      </c>
    </row>
    <row r="4" spans="1:15" hidden="1" x14ac:dyDescent="0.25">
      <c r="A4">
        <v>22</v>
      </c>
      <c r="B4">
        <f t="shared" si="0"/>
        <v>0.66666666666666674</v>
      </c>
      <c r="C4">
        <v>67</v>
      </c>
      <c r="D4">
        <f t="shared" si="1"/>
        <v>0.66666666666666674</v>
      </c>
    </row>
    <row r="5" spans="1:15" hidden="1" x14ac:dyDescent="0.25">
      <c r="A5">
        <v>22</v>
      </c>
      <c r="B5">
        <f t="shared" si="0"/>
        <v>0.66666666666666674</v>
      </c>
      <c r="C5">
        <v>67</v>
      </c>
      <c r="D5">
        <f t="shared" si="1"/>
        <v>0.66666666666666674</v>
      </c>
    </row>
    <row r="6" spans="1:15" hidden="1" x14ac:dyDescent="0.25">
      <c r="A6">
        <v>30</v>
      </c>
      <c r="B6">
        <f t="shared" si="0"/>
        <v>0</v>
      </c>
      <c r="C6">
        <v>0</v>
      </c>
      <c r="D6">
        <f t="shared" si="1"/>
        <v>0</v>
      </c>
    </row>
    <row r="7" spans="1:15" hidden="1" x14ac:dyDescent="0.25">
      <c r="A7">
        <v>20</v>
      </c>
      <c r="B7">
        <f t="shared" si="0"/>
        <v>0.83333333333333337</v>
      </c>
      <c r="C7">
        <v>84</v>
      </c>
      <c r="D7">
        <f t="shared" si="1"/>
        <v>0.83333333333333337</v>
      </c>
    </row>
    <row r="8" spans="1:15" hidden="1" x14ac:dyDescent="0.25">
      <c r="B8">
        <f>MAX(B2:B7)</f>
        <v>0.83333333333333337</v>
      </c>
    </row>
    <row r="9" spans="1:15" hidden="1" x14ac:dyDescent="0.25"/>
    <row r="10" spans="1:15" ht="15.75" thickBot="1" x14ac:dyDescent="0.3">
      <c r="C10" s="104"/>
      <c r="D10" s="104"/>
    </row>
    <row r="11" spans="1:15" ht="15.75" thickBot="1" x14ac:dyDescent="0.3">
      <c r="D11" s="1"/>
      <c r="E11" s="107" t="s">
        <v>5</v>
      </c>
      <c r="F11" s="108"/>
      <c r="G11" s="108"/>
      <c r="H11" s="108"/>
      <c r="I11" s="108"/>
      <c r="J11" s="109"/>
      <c r="K11" s="24"/>
      <c r="L11" s="7"/>
      <c r="M11" s="7"/>
    </row>
    <row r="12" spans="1:15" ht="30.75" thickBot="1" x14ac:dyDescent="0.3">
      <c r="D12" s="1"/>
      <c r="E12" s="72" t="s">
        <v>71</v>
      </c>
      <c r="F12" s="73" t="s">
        <v>0</v>
      </c>
      <c r="G12" s="86" t="s">
        <v>3</v>
      </c>
      <c r="H12" s="110" t="s">
        <v>2</v>
      </c>
      <c r="I12" s="111"/>
      <c r="J12" s="87" t="s">
        <v>4</v>
      </c>
      <c r="K12" s="29"/>
    </row>
    <row r="13" spans="1:15" ht="45" customHeight="1" thickBot="1" x14ac:dyDescent="0.3">
      <c r="D13" s="2" t="s">
        <v>6</v>
      </c>
      <c r="E13" s="25" t="str">
        <f>'sensitivity analysis (1)'!E13</f>
        <v>Investment Cost</v>
      </c>
      <c r="F13" s="25" t="s">
        <v>1</v>
      </c>
      <c r="G13" s="79" t="s">
        <v>72</v>
      </c>
      <c r="H13" s="25" t="s">
        <v>43</v>
      </c>
      <c r="I13" s="80" t="s">
        <v>23</v>
      </c>
      <c r="J13" s="25" t="s">
        <v>44</v>
      </c>
      <c r="K13" s="46" t="s">
        <v>13</v>
      </c>
      <c r="L13" s="48" t="s">
        <v>63</v>
      </c>
      <c r="M13" s="14"/>
      <c r="N13" s="43"/>
      <c r="O13" s="7"/>
    </row>
    <row r="14" spans="1:15" ht="15.75" thickBot="1" x14ac:dyDescent="0.3">
      <c r="D14" s="4" t="str">
        <f>PM!D14</f>
        <v>Low carbon private vehicles</v>
      </c>
      <c r="E14" s="12">
        <f>$E$18*scoring!E14</f>
        <v>0</v>
      </c>
      <c r="F14" s="31">
        <f>$F$18*scoring!F14</f>
        <v>7.5</v>
      </c>
      <c r="G14" s="31">
        <f>$G$18*scoring!G14</f>
        <v>0</v>
      </c>
      <c r="H14" s="31">
        <f>$H$18*scoring!H14</f>
        <v>37.5</v>
      </c>
      <c r="I14" s="35">
        <f>$I$18*scoring!I14</f>
        <v>7.5</v>
      </c>
      <c r="J14" s="12">
        <f>$J$18*scoring!J14</f>
        <v>10</v>
      </c>
      <c r="K14" s="19">
        <f>SUM(E14:J14)</f>
        <v>62.5</v>
      </c>
      <c r="L14" s="49">
        <f>RANK(K14,$K$14:$K$16,0)</f>
        <v>1</v>
      </c>
      <c r="M14" s="14"/>
      <c r="N14" s="44"/>
      <c r="O14" s="7"/>
    </row>
    <row r="15" spans="1:15" ht="15.75" thickBot="1" x14ac:dyDescent="0.3">
      <c r="D15" s="3" t="str">
        <f>PM!D15</f>
        <v>Solar PV (utility scale)</v>
      </c>
      <c r="E15" s="12">
        <f>$E$18*scoring!E15</f>
        <v>9.9951054034407569</v>
      </c>
      <c r="F15" s="31">
        <f>$F$18*scoring!F15</f>
        <v>5</v>
      </c>
      <c r="G15" s="31">
        <f>$G$18*scoring!G15</f>
        <v>8.9648167282533955E-2</v>
      </c>
      <c r="H15" s="31">
        <f>$H$18*scoring!H15</f>
        <v>35</v>
      </c>
      <c r="I15" s="35">
        <f>$I$18*scoring!I15</f>
        <v>5</v>
      </c>
      <c r="J15" s="12">
        <f>$J$18*scoring!J15</f>
        <v>5</v>
      </c>
      <c r="K15" s="65">
        <f>SUM(E15:J15)</f>
        <v>60.084753570723294</v>
      </c>
      <c r="L15" s="62">
        <f>RANK(K15,$K$14:$K$16,0)</f>
        <v>2</v>
      </c>
      <c r="M15" s="14"/>
      <c r="N15" s="44"/>
      <c r="O15" s="7"/>
    </row>
    <row r="16" spans="1:15" ht="15.75" thickBot="1" x14ac:dyDescent="0.3">
      <c r="D16" s="51" t="str">
        <f>PM!D16</f>
        <v>WTE (anaerobic digestion)</v>
      </c>
      <c r="E16" s="36">
        <f>$E$18*scoring!E16</f>
        <v>10</v>
      </c>
      <c r="F16" s="31">
        <f>$F$18*scoring!F16</f>
        <v>2.5</v>
      </c>
      <c r="G16" s="31">
        <f>$G$18*scoring!G16</f>
        <v>10.000000000000002</v>
      </c>
      <c r="H16" s="31">
        <f>$H$18*scoring!H16</f>
        <v>12.5</v>
      </c>
      <c r="I16" s="35">
        <f>$I$18*scoring!I16</f>
        <v>2.5</v>
      </c>
      <c r="J16" s="12">
        <f>$J$18*scoring!J16</f>
        <v>7.5</v>
      </c>
      <c r="K16" s="40">
        <f>SUM(E16:J16)</f>
        <v>45</v>
      </c>
      <c r="L16" s="50">
        <f>RANK(K16,$K$14:$K$16,0)</f>
        <v>3</v>
      </c>
      <c r="M16" s="14"/>
      <c r="N16" s="44"/>
      <c r="O16" s="7"/>
    </row>
    <row r="17" spans="4:17" x14ac:dyDescent="0.25">
      <c r="D17" s="6"/>
      <c r="F17" s="6"/>
      <c r="G17" s="6"/>
      <c r="H17" s="6"/>
      <c r="I17" s="6"/>
      <c r="J17" s="6"/>
      <c r="K17" s="6"/>
      <c r="L17" s="6"/>
      <c r="M17" s="7"/>
      <c r="O17" s="14"/>
      <c r="P17" s="44"/>
      <c r="Q17" s="7"/>
    </row>
    <row r="18" spans="4:17" x14ac:dyDescent="0.25">
      <c r="D18" s="8" t="s">
        <v>7</v>
      </c>
      <c r="E18" s="18">
        <v>0.1</v>
      </c>
      <c r="F18" s="95">
        <v>0.1</v>
      </c>
      <c r="G18" s="92">
        <v>0.1</v>
      </c>
      <c r="H18" s="96">
        <v>0.5</v>
      </c>
      <c r="I18" s="96">
        <v>0.1</v>
      </c>
      <c r="J18" s="93">
        <v>0.1</v>
      </c>
      <c r="K18" s="15"/>
      <c r="L18" s="15"/>
      <c r="M18" s="32">
        <f>SUM(E18:J18)</f>
        <v>1</v>
      </c>
      <c r="O18" s="14"/>
      <c r="P18" s="44"/>
      <c r="Q18" s="7"/>
    </row>
    <row r="19" spans="4:17" x14ac:dyDescent="0.25">
      <c r="N19" s="15"/>
      <c r="O19" s="14"/>
      <c r="P19" s="44"/>
      <c r="Q19" s="7"/>
    </row>
    <row r="20" spans="4:17" x14ac:dyDescent="0.25">
      <c r="I20" s="61"/>
      <c r="J20" s="61"/>
      <c r="K20" s="112"/>
      <c r="L20" s="112"/>
      <c r="O20" s="14"/>
      <c r="P20" s="44"/>
      <c r="Q20" s="7"/>
    </row>
    <row r="21" spans="4:17" x14ac:dyDescent="0.25">
      <c r="F21" s="7"/>
      <c r="O21" s="14"/>
      <c r="P21" s="44"/>
      <c r="Q21" s="7"/>
    </row>
    <row r="22" spans="4:17" x14ac:dyDescent="0.25">
      <c r="F22" s="7"/>
      <c r="P22" s="7"/>
    </row>
    <row r="23" spans="4:17" x14ac:dyDescent="0.25">
      <c r="O23" s="15"/>
      <c r="P23" s="30"/>
    </row>
  </sheetData>
  <mergeCells count="4">
    <mergeCell ref="C10:D10"/>
    <mergeCell ref="K20:L20"/>
    <mergeCell ref="H12:I12"/>
    <mergeCell ref="E11:J11"/>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FE7AF24C04954491C86467E44D5D3F" ma:contentTypeVersion="1" ma:contentTypeDescription="Create a new document." ma:contentTypeScope="" ma:versionID="a2d20bfa859f81238ec0f30d82f64af7">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7CC32E-3C1C-44D7-9DE5-FADD7656728B}"/>
</file>

<file path=customXml/itemProps2.xml><?xml version="1.0" encoding="utf-8"?>
<ds:datastoreItem xmlns:ds="http://schemas.openxmlformats.org/officeDocument/2006/customXml" ds:itemID="{C744B470-56FD-480C-8B60-3D1C371D177C}"/>
</file>

<file path=customXml/itemProps3.xml><?xml version="1.0" encoding="utf-8"?>
<ds:datastoreItem xmlns:ds="http://schemas.openxmlformats.org/officeDocument/2006/customXml" ds:itemID="{25A160E0-64EB-4FE6-811A-2C611D7EC0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Sheet</vt:lpstr>
      <vt:lpstr>TFS-Transport</vt:lpstr>
      <vt:lpstr>TFS-Solar PV</vt:lpstr>
      <vt:lpstr>TFS-WasteEnergy</vt:lpstr>
      <vt:lpstr>PM</vt:lpstr>
      <vt:lpstr>scoring</vt:lpstr>
      <vt:lpstr>weighting</vt:lpstr>
      <vt:lpstr>sensitivity analysis (1)</vt:lpstr>
      <vt:lpstr>sensitivity analysis (2)</vt:lpstr>
      <vt:lpstr>'TFS-WasteEnergy'!Contribution_of_the_technology_to_econom</vt:lpstr>
      <vt:lpstr>'TFS-WasteEnergy'!Contribution_of_the_technology_to_social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dc:creator>
  <cp:lastModifiedBy>Federico Antonio Canu</cp:lastModifiedBy>
  <dcterms:created xsi:type="dcterms:W3CDTF">2012-01-30T16:49:38Z</dcterms:created>
  <dcterms:modified xsi:type="dcterms:W3CDTF">2021-07-07T11:28:47Z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0x01010081FE7AF24C04954491C86467E44D5D3F</vt:lpwstr>
  </property>
</Properties>
</file>